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8130" tabRatio="864" activeTab="1"/>
  </bookViews>
  <sheets>
    <sheet name="HELP" sheetId="13" r:id="rId1"/>
    <sheet name="DATA" sheetId="5" r:id="rId2"/>
    <sheet name="FORM E BACK" sheetId="4" r:id="rId3"/>
    <sheet name="FORM E. Page 1" sheetId="8" r:id="rId4"/>
    <sheet name="Page 2" sheetId="7" r:id="rId5"/>
    <sheet name="Page 3" sheetId="16" r:id="rId6"/>
    <sheet name="TA APPLICATION" sheetId="6" r:id="rId7"/>
    <sheet name="BLANK TA APPLICATION" sheetId="9" state="hidden" r:id="rId8"/>
    <sheet name="Blank NRA" sheetId="12" state="hidden" r:id="rId9"/>
    <sheet name="FORM F " sheetId="14" r:id="rId10"/>
    <sheet name="NRA FORM" sheetId="11" r:id="rId11"/>
    <sheet name="Affidavict" sheetId="15" r:id="rId12"/>
  </sheets>
  <definedNames>
    <definedName name="_xlnm.Print_Area" localSheetId="8">'Blank NRA'!$A$1:$G$91</definedName>
    <definedName name="_xlnm.Print_Area" localSheetId="7">'BLANK TA APPLICATION'!$A$1:$H$45</definedName>
    <definedName name="_xlnm.Print_Area" localSheetId="2">'FORM E BACK'!$A$1:$L$56</definedName>
    <definedName name="_xlnm.Print_Area" localSheetId="3">'FORM E. Page 1'!$A$1:$L$39</definedName>
    <definedName name="_xlnm.Print_Area" localSheetId="10">'NRA FORM'!$A$1:$G$46,'NRA FORM'!$A$48:$G$89</definedName>
    <definedName name="_xlnm.Print_Area" localSheetId="4">'Page 2'!$A$1:$L$40</definedName>
    <definedName name="_xlnm.Print_Area" localSheetId="5">'Page 3'!$A$1:$L$40</definedName>
    <definedName name="_xlnm.Print_Area" localSheetId="6">'TA APPLICATION'!$A$1:$H$47</definedName>
  </definedNames>
  <calcPr calcId="124519"/>
</workbook>
</file>

<file path=xl/calcChain.xml><?xml version="1.0" encoding="utf-8"?>
<calcChain xmlns="http://schemas.openxmlformats.org/spreadsheetml/2006/main">
  <c r="F11" i="14"/>
  <c r="R35" i="16"/>
  <c r="F38" s="1"/>
  <c r="R34"/>
  <c r="F23"/>
  <c r="R20"/>
  <c r="R19"/>
  <c r="R21" s="1"/>
  <c r="F38" i="7"/>
  <c r="R35"/>
  <c r="R34"/>
  <c r="R20"/>
  <c r="F23" s="1"/>
  <c r="R19"/>
  <c r="F36" i="8"/>
  <c r="R34"/>
  <c r="R35" s="1"/>
  <c r="R33"/>
  <c r="R16"/>
  <c r="F21" s="1"/>
  <c r="R17"/>
  <c r="F22" s="1"/>
  <c r="H12" i="4"/>
  <c r="H9"/>
  <c r="Q47"/>
  <c r="J46"/>
  <c r="R36" i="16" l="1"/>
  <c r="F37"/>
  <c r="F22"/>
  <c r="R36" i="7"/>
  <c r="F37"/>
  <c r="R21"/>
  <c r="F22"/>
  <c r="F37" i="8"/>
  <c r="R18"/>
  <c r="F34" i="6"/>
  <c r="F33"/>
  <c r="L5" i="4"/>
  <c r="L6"/>
  <c r="L7"/>
  <c r="L8"/>
  <c r="H79" i="5"/>
  <c r="G19" i="4"/>
  <c r="I55"/>
  <c r="H15"/>
  <c r="H16"/>
  <c r="I26" i="16"/>
  <c r="I27"/>
  <c r="I28"/>
  <c r="I29"/>
  <c r="I30"/>
  <c r="I31"/>
  <c r="I32"/>
  <c r="I33"/>
  <c r="I34"/>
  <c r="I35"/>
  <c r="I36"/>
  <c r="I25"/>
  <c r="H26"/>
  <c r="H27"/>
  <c r="H28"/>
  <c r="H29"/>
  <c r="H30"/>
  <c r="H31"/>
  <c r="H32"/>
  <c r="H33"/>
  <c r="H34"/>
  <c r="H35"/>
  <c r="H36"/>
  <c r="H25"/>
  <c r="G26"/>
  <c r="G27"/>
  <c r="G28"/>
  <c r="G29"/>
  <c r="G30"/>
  <c r="G31"/>
  <c r="G32"/>
  <c r="G33"/>
  <c r="G34"/>
  <c r="G35"/>
  <c r="G36"/>
  <c r="G25"/>
  <c r="E26"/>
  <c r="E27"/>
  <c r="E28"/>
  <c r="E29"/>
  <c r="E30"/>
  <c r="E31"/>
  <c r="E32"/>
  <c r="E33"/>
  <c r="E34"/>
  <c r="E35"/>
  <c r="E36"/>
  <c r="E25"/>
  <c r="D26"/>
  <c r="D27"/>
  <c r="D28"/>
  <c r="D29"/>
  <c r="D30"/>
  <c r="D31"/>
  <c r="D32"/>
  <c r="D33"/>
  <c r="D34"/>
  <c r="D35"/>
  <c r="D36"/>
  <c r="D25"/>
  <c r="C26"/>
  <c r="C27"/>
  <c r="A27" s="1"/>
  <c r="C28"/>
  <c r="C29"/>
  <c r="A29" s="1"/>
  <c r="C30"/>
  <c r="C31"/>
  <c r="A31" s="1"/>
  <c r="C32"/>
  <c r="A32" s="1"/>
  <c r="C33"/>
  <c r="A33" s="1"/>
  <c r="C34"/>
  <c r="C35"/>
  <c r="A35" s="1"/>
  <c r="C36"/>
  <c r="B36" s="1"/>
  <c r="C25"/>
  <c r="A25" s="1"/>
  <c r="I11"/>
  <c r="I12"/>
  <c r="I13"/>
  <c r="I14"/>
  <c r="I15"/>
  <c r="I16"/>
  <c r="I17"/>
  <c r="I18"/>
  <c r="I19"/>
  <c r="I20"/>
  <c r="I21"/>
  <c r="I10"/>
  <c r="H11"/>
  <c r="H12"/>
  <c r="H13"/>
  <c r="H14"/>
  <c r="H15"/>
  <c r="H16"/>
  <c r="H17"/>
  <c r="H18"/>
  <c r="H19"/>
  <c r="H20"/>
  <c r="H21"/>
  <c r="H10"/>
  <c r="G11"/>
  <c r="G12"/>
  <c r="G13"/>
  <c r="G14"/>
  <c r="G15"/>
  <c r="G16"/>
  <c r="G17"/>
  <c r="G18"/>
  <c r="G19"/>
  <c r="G20"/>
  <c r="G21"/>
  <c r="G10"/>
  <c r="E11"/>
  <c r="E12"/>
  <c r="E13"/>
  <c r="E14"/>
  <c r="E15"/>
  <c r="E16"/>
  <c r="E17"/>
  <c r="E18"/>
  <c r="E19"/>
  <c r="E20"/>
  <c r="E21"/>
  <c r="E10"/>
  <c r="D21"/>
  <c r="D11"/>
  <c r="D12"/>
  <c r="F12" s="1"/>
  <c r="D13"/>
  <c r="D14"/>
  <c r="D15"/>
  <c r="D16"/>
  <c r="D17"/>
  <c r="D18"/>
  <c r="D19"/>
  <c r="D20"/>
  <c r="F20" s="1"/>
  <c r="C11"/>
  <c r="A11" s="1"/>
  <c r="C12"/>
  <c r="A12" s="1"/>
  <c r="C13"/>
  <c r="A13" s="1"/>
  <c r="C14"/>
  <c r="C15"/>
  <c r="A15" s="1"/>
  <c r="C16"/>
  <c r="C17"/>
  <c r="C18"/>
  <c r="C19"/>
  <c r="A19" s="1"/>
  <c r="C20"/>
  <c r="C21"/>
  <c r="A21" s="1"/>
  <c r="D10"/>
  <c r="C10"/>
  <c r="A10" s="1"/>
  <c r="Q33"/>
  <c r="Q35"/>
  <c r="Q20"/>
  <c r="A36"/>
  <c r="A34"/>
  <c r="A30"/>
  <c r="A26"/>
  <c r="A20"/>
  <c r="A16"/>
  <c r="U10" i="5"/>
  <c r="D24" i="16" s="1"/>
  <c r="Q6" i="4" s="1"/>
  <c r="U11" i="5"/>
  <c r="D39" i="16" s="1"/>
  <c r="T10" i="5"/>
  <c r="C24" i="16" s="1"/>
  <c r="T11" i="5"/>
  <c r="C39" i="16" s="1"/>
  <c r="F54" i="5"/>
  <c r="T6"/>
  <c r="C23" i="8" s="1"/>
  <c r="F34" i="16"/>
  <c r="F30"/>
  <c r="F26"/>
  <c r="B20"/>
  <c r="B12"/>
  <c r="J10"/>
  <c r="I5"/>
  <c r="D5"/>
  <c r="I79" i="5"/>
  <c r="F67"/>
  <c r="Q25" i="16" s="1"/>
  <c r="F68" i="5"/>
  <c r="Q26" i="16" s="1"/>
  <c r="B26" s="1"/>
  <c r="F69" i="5"/>
  <c r="Q27" i="16" s="1"/>
  <c r="F70" i="5"/>
  <c r="Q28" i="16" s="1"/>
  <c r="F71" i="5"/>
  <c r="Q29" i="16" s="1"/>
  <c r="F72" i="5"/>
  <c r="Q30" i="16" s="1"/>
  <c r="B30" s="1"/>
  <c r="F73" i="5"/>
  <c r="Q31" i="16" s="1"/>
  <c r="F74" i="5"/>
  <c r="Q32" i="16" s="1"/>
  <c r="F75" i="5"/>
  <c r="F76"/>
  <c r="Q34" i="16" s="1"/>
  <c r="B34" s="1"/>
  <c r="F66" i="5"/>
  <c r="Q21" i="16" s="1"/>
  <c r="F55" i="5"/>
  <c r="Q10" i="16" s="1"/>
  <c r="F56" i="5"/>
  <c r="Q11" i="16" s="1"/>
  <c r="F57" i="5"/>
  <c r="Q12" i="16" s="1"/>
  <c r="F58" i="5"/>
  <c r="Q13" i="16" s="1"/>
  <c r="F59" i="5"/>
  <c r="Q14" i="16" s="1"/>
  <c r="F60" i="5"/>
  <c r="Q15" i="16" s="1"/>
  <c r="F61" i="5"/>
  <c r="Q16" i="16" s="1"/>
  <c r="B16" s="1"/>
  <c r="F62" i="5"/>
  <c r="Q17" i="16" s="1"/>
  <c r="F63" i="5"/>
  <c r="Q18" i="16" s="1"/>
  <c r="F64" i="5"/>
  <c r="Q19" i="16" s="1"/>
  <c r="F78" i="5"/>
  <c r="Q36" i="16" s="1"/>
  <c r="J36" i="14"/>
  <c r="F36" s="1"/>
  <c r="O17" i="6"/>
  <c r="F17" s="1"/>
  <c r="J35" i="14" s="1"/>
  <c r="F12" i="11"/>
  <c r="F10"/>
  <c r="O12" i="6"/>
  <c r="F12" s="1"/>
  <c r="J10" i="14" s="1"/>
  <c r="F10" s="1"/>
  <c r="J42"/>
  <c r="F42" s="1"/>
  <c r="J31"/>
  <c r="F31" s="1"/>
  <c r="J23"/>
  <c r="F23" s="1"/>
  <c r="J22"/>
  <c r="F22" s="1"/>
  <c r="J21"/>
  <c r="D21" s="1"/>
  <c r="J19"/>
  <c r="F19" s="1"/>
  <c r="J18"/>
  <c r="F18" s="1"/>
  <c r="J16"/>
  <c r="F16" s="1"/>
  <c r="N12"/>
  <c r="F12" s="1"/>
  <c r="K37" i="11"/>
  <c r="F37" s="1"/>
  <c r="K7"/>
  <c r="F7" s="1"/>
  <c r="K15"/>
  <c r="K11"/>
  <c r="F11" s="1"/>
  <c r="K10"/>
  <c r="K6"/>
  <c r="F6" s="1"/>
  <c r="K5"/>
  <c r="F5" s="1"/>
  <c r="O28" i="6"/>
  <c r="F28" s="1"/>
  <c r="F27"/>
  <c r="O26"/>
  <c r="F26" s="1"/>
  <c r="O4"/>
  <c r="F4" s="1"/>
  <c r="N7" i="14" s="1"/>
  <c r="F7" s="1"/>
  <c r="O5" i="6"/>
  <c r="F5" s="1"/>
  <c r="O9"/>
  <c r="F9" s="1"/>
  <c r="O10"/>
  <c r="F10" s="1"/>
  <c r="N9" i="14" s="1"/>
  <c r="F9" s="1"/>
  <c r="O8" i="6"/>
  <c r="F8" s="1"/>
  <c r="H17" i="4"/>
  <c r="L4"/>
  <c r="H13"/>
  <c r="H14"/>
  <c r="H18"/>
  <c r="B28" i="16" l="1"/>
  <c r="B14"/>
  <c r="B18"/>
  <c r="F17"/>
  <c r="F19"/>
  <c r="F15"/>
  <c r="F11"/>
  <c r="F10"/>
  <c r="F16"/>
  <c r="F32"/>
  <c r="F28"/>
  <c r="F35"/>
  <c r="F27"/>
  <c r="F36"/>
  <c r="F18"/>
  <c r="A14"/>
  <c r="F31"/>
  <c r="B32"/>
  <c r="A18"/>
  <c r="A28"/>
  <c r="F14"/>
  <c r="F21"/>
  <c r="A17"/>
  <c r="F13"/>
  <c r="F25"/>
  <c r="F33"/>
  <c r="F29"/>
  <c r="V10" i="5"/>
  <c r="F24" i="16" s="1"/>
  <c r="V11" i="5"/>
  <c r="F39" i="16" s="1"/>
  <c r="P6" i="4"/>
  <c r="R6" s="1"/>
  <c r="B10" i="16"/>
  <c r="B13"/>
  <c r="B17"/>
  <c r="B21"/>
  <c r="B25"/>
  <c r="B29"/>
  <c r="B33"/>
  <c r="B11"/>
  <c r="B15"/>
  <c r="B19"/>
  <c r="B27"/>
  <c r="B31"/>
  <c r="B35"/>
  <c r="F35" i="14"/>
  <c r="N8"/>
  <c r="F8" s="1"/>
  <c r="J39"/>
  <c r="F39" s="1"/>
  <c r="F43" i="6"/>
  <c r="H56" i="4"/>
  <c r="J56"/>
  <c r="W25" i="5"/>
  <c r="V27"/>
  <c r="D38"/>
  <c r="C10" i="8"/>
  <c r="C11"/>
  <c r="C12"/>
  <c r="C13"/>
  <c r="C14"/>
  <c r="C15"/>
  <c r="C9"/>
  <c r="C18"/>
  <c r="C17" i="7"/>
  <c r="H9" i="8"/>
  <c r="O24" i="6" l="1"/>
  <c r="F24" s="1"/>
  <c r="J37" i="14"/>
  <c r="F37" s="1"/>
  <c r="V25" i="5"/>
  <c r="A10" i="8"/>
  <c r="I26" i="7"/>
  <c r="I27"/>
  <c r="I28"/>
  <c r="I29"/>
  <c r="I30"/>
  <c r="I31"/>
  <c r="I32"/>
  <c r="I33"/>
  <c r="I34"/>
  <c r="I35"/>
  <c r="I36"/>
  <c r="I25"/>
  <c r="I11"/>
  <c r="I12"/>
  <c r="I13"/>
  <c r="I14"/>
  <c r="I15"/>
  <c r="I16"/>
  <c r="I17"/>
  <c r="I18"/>
  <c r="I19"/>
  <c r="I20"/>
  <c r="I21"/>
  <c r="I10"/>
  <c r="H26"/>
  <c r="H27"/>
  <c r="H28"/>
  <c r="H29"/>
  <c r="H30"/>
  <c r="H31"/>
  <c r="H32"/>
  <c r="H33"/>
  <c r="H34"/>
  <c r="H35"/>
  <c r="H36"/>
  <c r="H25"/>
  <c r="H11"/>
  <c r="H12"/>
  <c r="H13"/>
  <c r="H14"/>
  <c r="H15"/>
  <c r="H16"/>
  <c r="H17"/>
  <c r="H18"/>
  <c r="H19"/>
  <c r="H20"/>
  <c r="H21"/>
  <c r="H10"/>
  <c r="G26"/>
  <c r="G27"/>
  <c r="G28"/>
  <c r="G29"/>
  <c r="G30"/>
  <c r="G31"/>
  <c r="G32"/>
  <c r="G33"/>
  <c r="G34"/>
  <c r="G35"/>
  <c r="G36"/>
  <c r="G25"/>
  <c r="G11"/>
  <c r="G12"/>
  <c r="G13"/>
  <c r="G14"/>
  <c r="G15"/>
  <c r="G16"/>
  <c r="G17"/>
  <c r="G18"/>
  <c r="G19"/>
  <c r="G20"/>
  <c r="G21"/>
  <c r="G10"/>
  <c r="E26"/>
  <c r="E27"/>
  <c r="E28"/>
  <c r="E29"/>
  <c r="E30"/>
  <c r="E31"/>
  <c r="E32"/>
  <c r="E33"/>
  <c r="E34"/>
  <c r="E35"/>
  <c r="E36"/>
  <c r="E25"/>
  <c r="E11"/>
  <c r="E12"/>
  <c r="E13"/>
  <c r="E14"/>
  <c r="E15"/>
  <c r="E16"/>
  <c r="E17"/>
  <c r="E18"/>
  <c r="E19"/>
  <c r="E20"/>
  <c r="E21"/>
  <c r="E10"/>
  <c r="I25" i="8"/>
  <c r="I26"/>
  <c r="I27"/>
  <c r="I28"/>
  <c r="I29"/>
  <c r="I30"/>
  <c r="I31"/>
  <c r="I32"/>
  <c r="I33"/>
  <c r="I34"/>
  <c r="I35"/>
  <c r="I24"/>
  <c r="I10"/>
  <c r="I11"/>
  <c r="I12"/>
  <c r="I13"/>
  <c r="I14"/>
  <c r="I15"/>
  <c r="I16"/>
  <c r="I17"/>
  <c r="I18"/>
  <c r="I19"/>
  <c r="I20"/>
  <c r="I9"/>
  <c r="H25"/>
  <c r="H26"/>
  <c r="H27"/>
  <c r="H28"/>
  <c r="H29"/>
  <c r="H30"/>
  <c r="H31"/>
  <c r="H32"/>
  <c r="H33"/>
  <c r="H34"/>
  <c r="H35"/>
  <c r="H24"/>
  <c r="H10"/>
  <c r="H11"/>
  <c r="H12"/>
  <c r="H13"/>
  <c r="H14"/>
  <c r="H15"/>
  <c r="H16"/>
  <c r="H17"/>
  <c r="H18"/>
  <c r="H19"/>
  <c r="H20"/>
  <c r="G25"/>
  <c r="G26"/>
  <c r="G27"/>
  <c r="G28"/>
  <c r="G29"/>
  <c r="G30"/>
  <c r="G31"/>
  <c r="G32"/>
  <c r="G33"/>
  <c r="G34"/>
  <c r="G35"/>
  <c r="G24"/>
  <c r="G10"/>
  <c r="G11"/>
  <c r="G12"/>
  <c r="G13"/>
  <c r="G14"/>
  <c r="G15"/>
  <c r="G16"/>
  <c r="G17"/>
  <c r="G18"/>
  <c r="G19"/>
  <c r="G20"/>
  <c r="G9"/>
  <c r="E25"/>
  <c r="E26"/>
  <c r="E27"/>
  <c r="E28"/>
  <c r="E29"/>
  <c r="E30"/>
  <c r="E31"/>
  <c r="E32"/>
  <c r="E33"/>
  <c r="E34"/>
  <c r="E35"/>
  <c r="E24"/>
  <c r="E10"/>
  <c r="E11"/>
  <c r="E12"/>
  <c r="E13"/>
  <c r="E14"/>
  <c r="E15"/>
  <c r="E16"/>
  <c r="E17"/>
  <c r="E18"/>
  <c r="E19"/>
  <c r="E20"/>
  <c r="E9"/>
  <c r="D20" i="5"/>
  <c r="O23" i="6" s="1"/>
  <c r="F23" s="1"/>
  <c r="J29" i="14" s="1"/>
  <c r="F29" s="1"/>
  <c r="Q35" i="7"/>
  <c r="Q20"/>
  <c r="Q34" i="8"/>
  <c r="Q19"/>
  <c r="Q9"/>
  <c r="D26" i="7"/>
  <c r="D27"/>
  <c r="D28"/>
  <c r="D29"/>
  <c r="D30"/>
  <c r="D31"/>
  <c r="D32"/>
  <c r="D33"/>
  <c r="D34"/>
  <c r="D35"/>
  <c r="D36"/>
  <c r="D25"/>
  <c r="D11"/>
  <c r="D12"/>
  <c r="D13"/>
  <c r="D14"/>
  <c r="D15"/>
  <c r="D16"/>
  <c r="D17"/>
  <c r="D18"/>
  <c r="D19"/>
  <c r="D20"/>
  <c r="D21"/>
  <c r="D10"/>
  <c r="C26"/>
  <c r="C27"/>
  <c r="C28"/>
  <c r="C29"/>
  <c r="C30"/>
  <c r="C31"/>
  <c r="C32"/>
  <c r="C33"/>
  <c r="C34"/>
  <c r="C35"/>
  <c r="C36"/>
  <c r="C25"/>
  <c r="C11"/>
  <c r="C12"/>
  <c r="C13"/>
  <c r="C14"/>
  <c r="C15"/>
  <c r="C16"/>
  <c r="C18"/>
  <c r="C19"/>
  <c r="C20"/>
  <c r="C21"/>
  <c r="C10"/>
  <c r="D25" i="8"/>
  <c r="D26"/>
  <c r="D27"/>
  <c r="D28"/>
  <c r="D29"/>
  <c r="D30"/>
  <c r="D31"/>
  <c r="D32"/>
  <c r="D33"/>
  <c r="D34"/>
  <c r="D35"/>
  <c r="D24"/>
  <c r="C25"/>
  <c r="A25" s="1"/>
  <c r="C26"/>
  <c r="A26" s="1"/>
  <c r="C27"/>
  <c r="A27" s="1"/>
  <c r="C28"/>
  <c r="A28" s="1"/>
  <c r="C29"/>
  <c r="A29" s="1"/>
  <c r="C30"/>
  <c r="A30" s="1"/>
  <c r="C31"/>
  <c r="A31" s="1"/>
  <c r="C32"/>
  <c r="A32" s="1"/>
  <c r="C33"/>
  <c r="A33" s="1"/>
  <c r="C34"/>
  <c r="A34" s="1"/>
  <c r="C35"/>
  <c r="A35" s="1"/>
  <c r="C24"/>
  <c r="A24" s="1"/>
  <c r="D11"/>
  <c r="D12"/>
  <c r="D13"/>
  <c r="D14"/>
  <c r="D15"/>
  <c r="D16"/>
  <c r="D17"/>
  <c r="D18"/>
  <c r="D19"/>
  <c r="D20"/>
  <c r="D10"/>
  <c r="D9"/>
  <c r="U9" i="5"/>
  <c r="D39" i="7" s="1"/>
  <c r="U8" i="5"/>
  <c r="D24" i="7" s="1"/>
  <c r="U7" i="5"/>
  <c r="D38" i="8" s="1"/>
  <c r="U6" i="5"/>
  <c r="D23" i="8" s="1"/>
  <c r="T9" i="5"/>
  <c r="C39" i="7" s="1"/>
  <c r="T8" i="5"/>
  <c r="C24" i="7" s="1"/>
  <c r="T7" i="5"/>
  <c r="C38" i="8" s="1"/>
  <c r="C16"/>
  <c r="C17"/>
  <c r="C19"/>
  <c r="C20"/>
  <c r="Q36" i="7"/>
  <c r="F43" i="5"/>
  <c r="Q25" i="7" s="1"/>
  <c r="F44" i="5"/>
  <c r="Q26" i="7" s="1"/>
  <c r="F45" i="5"/>
  <c r="Q27" i="7" s="1"/>
  <c r="F46" i="5"/>
  <c r="Q28" i="7" s="1"/>
  <c r="F47" i="5"/>
  <c r="Q29" i="7" s="1"/>
  <c r="F48" i="5"/>
  <c r="Q30" i="7" s="1"/>
  <c r="F49" i="5"/>
  <c r="Q31" i="7" s="1"/>
  <c r="F50" i="5"/>
  <c r="Q32" i="7" s="1"/>
  <c r="F51" i="5"/>
  <c r="Q33" i="7" s="1"/>
  <c r="F52" i="5"/>
  <c r="Q34" i="7" s="1"/>
  <c r="F42" i="5"/>
  <c r="Q21" i="7" s="1"/>
  <c r="F31" i="5"/>
  <c r="Q10" i="7" s="1"/>
  <c r="F32" i="5"/>
  <c r="Q11" i="7" s="1"/>
  <c r="F33" i="5"/>
  <c r="Q12" i="7" s="1"/>
  <c r="F34" i="5"/>
  <c r="Q13" i="7" s="1"/>
  <c r="F35" i="5"/>
  <c r="Q14" i="7" s="1"/>
  <c r="F36" i="5"/>
  <c r="Q15" i="7" s="1"/>
  <c r="F37" i="5"/>
  <c r="Q16" i="7" s="1"/>
  <c r="F38" i="5"/>
  <c r="Q17" i="7" s="1"/>
  <c r="F39" i="5"/>
  <c r="Q18" i="7" s="1"/>
  <c r="F40" i="5"/>
  <c r="Q19" i="7" s="1"/>
  <c r="F30" i="5"/>
  <c r="Q35" i="8" s="1"/>
  <c r="F19" i="5"/>
  <c r="Q24" i="8" s="1"/>
  <c r="F20" i="5"/>
  <c r="Q25" i="8" s="1"/>
  <c r="F21" i="5"/>
  <c r="Q26" i="8" s="1"/>
  <c r="F22" i="5"/>
  <c r="Q27" i="8" s="1"/>
  <c r="F23" i="5"/>
  <c r="Q28" i="8" s="1"/>
  <c r="F24" i="5"/>
  <c r="Q29" i="8" s="1"/>
  <c r="F25" i="5"/>
  <c r="Q30" i="8" s="1"/>
  <c r="F26" i="5"/>
  <c r="Q31" i="8" s="1"/>
  <c r="F27" i="5"/>
  <c r="Q32" i="8" s="1"/>
  <c r="F28" i="5"/>
  <c r="Q33" i="8" s="1"/>
  <c r="F18" i="5"/>
  <c r="Q20" i="8" s="1"/>
  <c r="F9" i="5"/>
  <c r="Q11" i="8" s="1"/>
  <c r="F10" i="5"/>
  <c r="Q12" i="8" s="1"/>
  <c r="F11" i="5"/>
  <c r="Q13" i="8" s="1"/>
  <c r="F12" i="5"/>
  <c r="Q14" i="8" s="1"/>
  <c r="F13" i="5"/>
  <c r="Q15" i="8" s="1"/>
  <c r="F14" i="5"/>
  <c r="Q16" i="8" s="1"/>
  <c r="F15" i="5"/>
  <c r="Q17" i="8" s="1"/>
  <c r="F16" i="5"/>
  <c r="Q18" i="8" s="1"/>
  <c r="F8" i="5"/>
  <c r="Q10" i="8" s="1"/>
  <c r="T18" i="5"/>
  <c r="J28" i="4"/>
  <c r="J9" i="8"/>
  <c r="I5"/>
  <c r="D5"/>
  <c r="J22" i="4"/>
  <c r="H22"/>
  <c r="J10" i="7"/>
  <c r="I5"/>
  <c r="D5"/>
  <c r="Q5" i="4" l="1"/>
  <c r="Q4"/>
  <c r="U12" i="5"/>
  <c r="T12"/>
  <c r="V8"/>
  <c r="F24" i="7" s="1"/>
  <c r="P5" i="4"/>
  <c r="P4"/>
  <c r="V26" i="5"/>
  <c r="D36"/>
  <c r="O13" i="6" s="1"/>
  <c r="F13" s="1"/>
  <c r="J20" i="14" s="1"/>
  <c r="F20" s="1"/>
  <c r="B19" i="8"/>
  <c r="A19"/>
  <c r="B15"/>
  <c r="A15"/>
  <c r="B11"/>
  <c r="A11"/>
  <c r="F19"/>
  <c r="F15"/>
  <c r="F11"/>
  <c r="F33"/>
  <c r="F29"/>
  <c r="F25"/>
  <c r="B20"/>
  <c r="A20"/>
  <c r="B16"/>
  <c r="A16"/>
  <c r="B12"/>
  <c r="A12"/>
  <c r="F20"/>
  <c r="F16"/>
  <c r="F12"/>
  <c r="F30"/>
  <c r="F26"/>
  <c r="B9"/>
  <c r="A9"/>
  <c r="B17"/>
  <c r="A17"/>
  <c r="B13"/>
  <c r="A13"/>
  <c r="F17"/>
  <c r="F13"/>
  <c r="F31"/>
  <c r="F27"/>
  <c r="B18"/>
  <c r="A18"/>
  <c r="B14"/>
  <c r="A14"/>
  <c r="F9"/>
  <c r="F18"/>
  <c r="F14"/>
  <c r="F24"/>
  <c r="F32"/>
  <c r="F28"/>
  <c r="F10"/>
  <c r="F18" i="7"/>
  <c r="A18"/>
  <c r="F14"/>
  <c r="A14"/>
  <c r="B25"/>
  <c r="A25"/>
  <c r="B33"/>
  <c r="A33"/>
  <c r="B29"/>
  <c r="A29"/>
  <c r="F19"/>
  <c r="A19"/>
  <c r="F15"/>
  <c r="A15"/>
  <c r="F11"/>
  <c r="A11"/>
  <c r="B34"/>
  <c r="A34"/>
  <c r="B30"/>
  <c r="A30"/>
  <c r="B26"/>
  <c r="A26"/>
  <c r="F20"/>
  <c r="A20"/>
  <c r="F16"/>
  <c r="A16"/>
  <c r="F12"/>
  <c r="A12"/>
  <c r="B35"/>
  <c r="A35"/>
  <c r="B31"/>
  <c r="A31"/>
  <c r="B27"/>
  <c r="A27"/>
  <c r="F21"/>
  <c r="A21"/>
  <c r="F17"/>
  <c r="A17"/>
  <c r="F13"/>
  <c r="A13"/>
  <c r="B36"/>
  <c r="A36"/>
  <c r="B32"/>
  <c r="A32"/>
  <c r="B28"/>
  <c r="A28"/>
  <c r="F34" i="8"/>
  <c r="F35" i="7"/>
  <c r="F31"/>
  <c r="F26"/>
  <c r="B10"/>
  <c r="A10"/>
  <c r="F35" i="8"/>
  <c r="F36" i="7"/>
  <c r="F32"/>
  <c r="F27"/>
  <c r="F10"/>
  <c r="F25"/>
  <c r="F33"/>
  <c r="F29"/>
  <c r="F34"/>
  <c r="F30"/>
  <c r="F28"/>
  <c r="V7" i="5"/>
  <c r="F38" i="8" s="1"/>
  <c r="B10"/>
  <c r="B33"/>
  <c r="B29"/>
  <c r="B25"/>
  <c r="B19" i="7"/>
  <c r="B15"/>
  <c r="B11"/>
  <c r="B34" i="8"/>
  <c r="B30"/>
  <c r="B26"/>
  <c r="B20" i="7"/>
  <c r="B16"/>
  <c r="B12"/>
  <c r="B35" i="8"/>
  <c r="B31"/>
  <c r="B27"/>
  <c r="B21" i="7"/>
  <c r="B17"/>
  <c r="B13"/>
  <c r="B24" i="8"/>
  <c r="B32"/>
  <c r="B28"/>
  <c r="B18" i="7"/>
  <c r="B14"/>
  <c r="V9" i="5"/>
  <c r="F39" i="7" s="1"/>
  <c r="V6" i="5"/>
  <c r="F23" i="8" s="1"/>
  <c r="Q7" i="4" l="1"/>
  <c r="P7"/>
  <c r="R5"/>
  <c r="D39" i="8"/>
  <c r="V12" i="5"/>
  <c r="R23" i="8"/>
  <c r="R20"/>
  <c r="C39"/>
  <c r="D9" i="7" l="1"/>
  <c r="D40" s="1"/>
  <c r="D9" i="16" s="1"/>
  <c r="D40" s="1"/>
  <c r="C9" i="7"/>
  <c r="C40" s="1"/>
  <c r="C9" i="16" s="1"/>
  <c r="C40" s="1"/>
  <c r="F39" i="8"/>
  <c r="F9" i="7" s="1"/>
  <c r="F40" s="1"/>
  <c r="F9" i="16" s="1"/>
  <c r="F40" s="1"/>
  <c r="R4" i="4" l="1"/>
  <c r="R7" s="1"/>
  <c r="J24" s="1"/>
  <c r="J26" l="1"/>
  <c r="J47" l="1"/>
  <c r="R41" i="6" s="1"/>
  <c r="O41" s="1"/>
  <c r="F41" s="1"/>
  <c r="J25" i="14" s="1"/>
  <c r="F25" s="1"/>
  <c r="J30" i="4"/>
  <c r="D15" i="5" l="1"/>
  <c r="T17"/>
  <c r="T19" s="1"/>
  <c r="T20" s="1"/>
  <c r="V17"/>
  <c r="V18" s="1"/>
  <c r="V19" s="1"/>
  <c r="V20" s="1"/>
  <c r="W20" s="1"/>
  <c r="R42" i="6" s="1"/>
  <c r="O42" s="1"/>
  <c r="F42" s="1"/>
  <c r="V21" i="5" l="1"/>
  <c r="V23" s="1"/>
  <c r="V30" l="1"/>
  <c r="V31" s="1"/>
  <c r="A31"/>
  <c r="A43" s="1"/>
</calcChain>
</file>

<file path=xl/sharedStrings.xml><?xml version="1.0" encoding="utf-8"?>
<sst xmlns="http://schemas.openxmlformats.org/spreadsheetml/2006/main" count="764" uniqueCount="342">
  <si>
    <t>FORM E</t>
  </si>
  <si>
    <t>[See rules 14,20 &amp;37(1)]</t>
  </si>
  <si>
    <t>STATEMENT OF DEPOSIT AND WITHDRAWALS FOR THE PERIOD AFTER THE LAST CREDIT CARD</t>
  </si>
  <si>
    <t>TILL THE DATE OF APPLICATION FOR  LOAN / NRA / CLOSURE OF GPF / KASEPF ACCOUNT</t>
  </si>
  <si>
    <t>Name of Subscriber:</t>
  </si>
  <si>
    <t xml:space="preserve">A DEPOSITS </t>
  </si>
  <si>
    <t>Sl. No.</t>
  </si>
  <si>
    <t>Month and Year</t>
  </si>
  <si>
    <t>Monthly Subscription</t>
  </si>
  <si>
    <t>Refund of Advance</t>
  </si>
  <si>
    <t>Refundof Advance No.</t>
  </si>
  <si>
    <t>Total Amount deducted for the Month</t>
  </si>
  <si>
    <t>Date of Encashment of the bill</t>
  </si>
  <si>
    <t>Gross Amount of the bill</t>
  </si>
  <si>
    <t>Net Amount of the Bill</t>
  </si>
  <si>
    <t>Name of Treasury</t>
  </si>
  <si>
    <t>Remarks</t>
  </si>
  <si>
    <t>March</t>
  </si>
  <si>
    <t>April</t>
  </si>
  <si>
    <t>May</t>
  </si>
  <si>
    <t>June</t>
  </si>
  <si>
    <t>July</t>
  </si>
  <si>
    <t>Total</t>
  </si>
  <si>
    <t>No. and date of GO as per which the D.A. arrears was redited to P.F.</t>
  </si>
  <si>
    <t>Period to which arrears relate</t>
  </si>
  <si>
    <t>Amount credited to GPF/KASEPF</t>
  </si>
  <si>
    <t>Date of encashment of the bill</t>
  </si>
  <si>
    <t>Net Amount of the bill</t>
  </si>
  <si>
    <t>C. DETAILS OF WITHDRAWAL MADE AFTER THE LAST CREDIT CARD.</t>
  </si>
  <si>
    <t>No. and Date of sanction</t>
  </si>
  <si>
    <t>Date of withdrawal</t>
  </si>
  <si>
    <t>Purpose</t>
  </si>
  <si>
    <t>Nature of advance TA/NRA</t>
  </si>
  <si>
    <t>Amount</t>
  </si>
  <si>
    <t>If there is no withdrawal since last Credit Card that fact should be specifically stated in the proforma.</t>
  </si>
  <si>
    <t>D. ABSTRACT</t>
  </si>
  <si>
    <t xml:space="preserve">Total amount at credit as per last credit card for the year                         </t>
  </si>
  <si>
    <t>Total amount credited to PF. a/c. after last credit card (Total of A&amp;B above)</t>
  </si>
  <si>
    <t>Grand Total (Items 1+2 above)</t>
  </si>
  <si>
    <t>(a) Deduct amount of advance drawn after the issue of the last</t>
  </si>
  <si>
    <t>credit card (vide details furnished under C above)</t>
  </si>
  <si>
    <t>(b) Deduct Amount of D.A. credited in the credit card but not due for</t>
  </si>
  <si>
    <t xml:space="preserve">        withdrawal as per</t>
  </si>
  <si>
    <t>G. O. (P)  No.</t>
  </si>
  <si>
    <t>./Fin. Dtd.</t>
  </si>
  <si>
    <t>Net balance at credit of the subscriber on the date of application. (3-4)</t>
  </si>
  <si>
    <t>Rs.</t>
  </si>
  <si>
    <t xml:space="preserve">Certified that the particulars furnished above have been verified with reference to pay abstract, acquittance roll, </t>
  </si>
  <si>
    <t>P.F. Passs Book and other connected records and found correct.</t>
  </si>
  <si>
    <t>Signature of Drawing and Disbursing Officer/</t>
  </si>
  <si>
    <t>Signature of Subscriber in the case of Gazetted Officer.</t>
  </si>
  <si>
    <t>Name:</t>
  </si>
  <si>
    <t>Designation:</t>
  </si>
  <si>
    <t>Place:</t>
  </si>
  <si>
    <t>Date:</t>
  </si>
  <si>
    <t>Name of School</t>
  </si>
  <si>
    <t>:</t>
  </si>
  <si>
    <t>Name of Subscriber</t>
  </si>
  <si>
    <t>P F Account Number</t>
  </si>
  <si>
    <t>Designation</t>
  </si>
  <si>
    <t>Grand Total</t>
  </si>
  <si>
    <t>Sub and loan</t>
  </si>
  <si>
    <t>Admissible amount</t>
  </si>
  <si>
    <t>3a</t>
  </si>
  <si>
    <t>b</t>
  </si>
  <si>
    <t>3a-b/4</t>
  </si>
  <si>
    <t>Round</t>
  </si>
  <si>
    <t>DETAILS OF DEPOSITS TO P F AFTER LAST CREDIT CARD.</t>
  </si>
  <si>
    <t>Year</t>
  </si>
  <si>
    <t>Month</t>
  </si>
  <si>
    <t>Subscription</t>
  </si>
  <si>
    <t>Loan Refund</t>
  </si>
  <si>
    <t>Instalment No</t>
  </si>
  <si>
    <t>Date of encashment</t>
  </si>
  <si>
    <t>Gross</t>
  </si>
  <si>
    <t>Net</t>
  </si>
  <si>
    <t>Totals</t>
  </si>
  <si>
    <t>Year 1</t>
  </si>
  <si>
    <t>Year 2</t>
  </si>
  <si>
    <t>Year 3</t>
  </si>
  <si>
    <t>Year 4</t>
  </si>
  <si>
    <t>Basic Pay</t>
  </si>
  <si>
    <t>Aug</t>
  </si>
  <si>
    <t>Sept</t>
  </si>
  <si>
    <t>Oct</t>
  </si>
  <si>
    <t>Nov</t>
  </si>
  <si>
    <t>Dec</t>
  </si>
  <si>
    <t>Jan</t>
  </si>
  <si>
    <t>Feb</t>
  </si>
  <si>
    <t>Total outstanding Amount</t>
  </si>
  <si>
    <t>No of instalments proposed</t>
  </si>
  <si>
    <t>a</t>
  </si>
  <si>
    <t xml:space="preserve">3a </t>
  </si>
  <si>
    <t xml:space="preserve">3a-b </t>
  </si>
  <si>
    <t>Rounded</t>
  </si>
  <si>
    <t>A. SCHOOL DETAILS.</t>
  </si>
  <si>
    <t>C. DETAILS OF LAST TEMPORARY ADVANCE</t>
  </si>
  <si>
    <t>For Validation:</t>
  </si>
  <si>
    <t>FORM D</t>
  </si>
  <si>
    <t>Designation and Permanent Employee</t>
  </si>
  <si>
    <t>Number (PEN)</t>
  </si>
  <si>
    <t>Amount of Advance required</t>
  </si>
  <si>
    <t>(both in figures and words)</t>
  </si>
  <si>
    <t>Purpose for which it is required</t>
  </si>
  <si>
    <t>Number of instalments of recovery proposed</t>
  </si>
  <si>
    <t>Date of complete repayment of previous loan</t>
  </si>
  <si>
    <t xml:space="preserve">Details of advance pending recovery      :   </t>
  </si>
  <si>
    <t xml:space="preserve">1-No. &amp; Date of the order granting previous advance </t>
  </si>
  <si>
    <t>2-The amount of previous advance.</t>
  </si>
  <si>
    <t>3-Date of drawal of previous advance.</t>
  </si>
  <si>
    <t>4-Balance outstanding.</t>
  </si>
  <si>
    <t>Amount of consolidated advance.</t>
  </si>
  <si>
    <t>[sum of 4 and 8-4 and the number and amount of monthly instalments in which the consolidated advance is proposed to be repaid]</t>
  </si>
  <si>
    <t>Name of Treasury for which payment is desired</t>
  </si>
  <si>
    <t>I here by declare that the above statements are true and that I agree to abide the General Provident</t>
  </si>
  <si>
    <t xml:space="preserve">Fund (Kerala) Rules in force.  I also promise to repay the above advances in equal instalments according </t>
  </si>
  <si>
    <t>to Rules.</t>
  </si>
  <si>
    <t xml:space="preserve">the reference number of the Annual Statements </t>
  </si>
  <si>
    <t>received from the Accountant General, indicating</t>
  </si>
  <si>
    <t>Section No &amp; branch</t>
  </si>
  <si>
    <t>Enquiry Certificates</t>
  </si>
  <si>
    <t xml:space="preserve">VERIFICATION REPORT </t>
  </si>
  <si>
    <t>Total amount at credit of the applicant</t>
  </si>
  <si>
    <t>Amount of advance admissible</t>
  </si>
  <si>
    <t>Number of instalments of repayment</t>
  </si>
  <si>
    <t>Any other facts requiring consideration</t>
  </si>
  <si>
    <t>[See Rule 14&amp;37(1)]</t>
  </si>
  <si>
    <t>FORM OF APPLICATION FOR TEMPORARY ADVANCE AGAINST DEPOSITS IN GPF/KASEPF.</t>
  </si>
  <si>
    <t>Signature of Head of Office/ Department</t>
  </si>
  <si>
    <r>
      <rPr>
        <sz val="11"/>
        <color theme="1"/>
        <rFont val="Calibri"/>
        <family val="2"/>
        <scheme val="minor"/>
      </rPr>
      <t xml:space="preserve">Name and Account Number of the subscriber </t>
    </r>
    <r>
      <rPr>
        <sz val="10"/>
        <color theme="1"/>
        <rFont val="Calibri"/>
        <family val="2"/>
        <scheme val="minor"/>
      </rPr>
      <t>and</t>
    </r>
  </si>
  <si>
    <t xml:space="preserve">Enter the Details of proposed Loan only after filling </t>
  </si>
  <si>
    <t>all  other details in this page and the 'FORM E BACK'</t>
  </si>
  <si>
    <t>D. DETAILS OF PROPOSED LOAN</t>
  </si>
  <si>
    <t>Balance b/d</t>
  </si>
  <si>
    <t>Lower limit of instalment</t>
  </si>
  <si>
    <t>Amount of instalemnts</t>
  </si>
  <si>
    <t>Proposed Loan Amount</t>
  </si>
  <si>
    <t>Maximum+outstanding</t>
  </si>
  <si>
    <t>Last credit card balance.</t>
  </si>
  <si>
    <t>Previous instalment amount.</t>
  </si>
  <si>
    <t>Balance instalments</t>
  </si>
  <si>
    <t>Instalment amount.</t>
  </si>
  <si>
    <t>Consolidated Amount of Loan</t>
  </si>
  <si>
    <t>CLICK HERE TO FORM E BACK</t>
  </si>
  <si>
    <t>CLICK HERE FOR HELP</t>
  </si>
  <si>
    <t>BACK TO DATA</t>
  </si>
  <si>
    <t>Net Balance at Credit</t>
  </si>
  <si>
    <t>FORM G</t>
  </si>
  <si>
    <t>[ See Rules 20 &amp; 37 (1) ]</t>
  </si>
  <si>
    <t>KERALA AIDED SCHOOL PROVIDENT FUND</t>
  </si>
  <si>
    <t>APPLICATION FOR NON-REFUNDABLE WITHDRAWAL FROM THE GENERAL PROVIDENT FUND (KERALA)/</t>
  </si>
  <si>
    <t xml:space="preserve">Name and Designation of the subscriber and full official and </t>
  </si>
  <si>
    <t>residential address with PIN Code.</t>
  </si>
  <si>
    <t>(a)</t>
  </si>
  <si>
    <t>Provident Fund Account Number</t>
  </si>
  <si>
    <t>(b)</t>
  </si>
  <si>
    <t>Permanent Employee Number</t>
  </si>
  <si>
    <t>(c.)</t>
  </si>
  <si>
    <t>Reference Number of Annual Statement received from the</t>
  </si>
  <si>
    <t>Accountant General indication Section Number and Branch</t>
  </si>
  <si>
    <t>Date of Retirement</t>
  </si>
  <si>
    <t>Total service (in years) under Government as on this date.</t>
  </si>
  <si>
    <t>Object of the withdrawal.</t>
  </si>
  <si>
    <t>If the withdrawal is required for meeting the expenditure</t>
  </si>
  <si>
    <t>in connection with the</t>
  </si>
  <si>
    <t>(i)</t>
  </si>
  <si>
    <t>higher education of any child or dependent of the</t>
  </si>
  <si>
    <t>subscriber</t>
  </si>
  <si>
    <t>(ii)</t>
  </si>
  <si>
    <t>marriage of a son or daughter or any other female</t>
  </si>
  <si>
    <t>relative dependent of the subcriber; if he has no</t>
  </si>
  <si>
    <t>daughter</t>
  </si>
  <si>
    <t>(iii)</t>
  </si>
  <si>
    <t xml:space="preserve">illness of the subcriber or any person actually </t>
  </si>
  <si>
    <t>depend on him</t>
  </si>
  <si>
    <t>(iv)</t>
  </si>
  <si>
    <t>(a) acquisition of land or acquisition of house site</t>
  </si>
  <si>
    <t>(b) acquisition of house or acquisition of ready built</t>
  </si>
  <si>
    <t>(v)</t>
  </si>
  <si>
    <t>(a) construction of a house</t>
  </si>
  <si>
    <t>(b) addition, alteration or reconstruction of house</t>
  </si>
  <si>
    <t>(c.) maintenance/repair or upkeep of house</t>
  </si>
  <si>
    <t>(vi)</t>
  </si>
  <si>
    <t>purchase of car, motorcycle/scooter.</t>
  </si>
  <si>
    <t>whether the withdrawal is required for repayment of loan</t>
  </si>
  <si>
    <t>Amount of withdrawal proposed ( both in figures and</t>
  </si>
  <si>
    <t>words)</t>
  </si>
  <si>
    <t>Name of Treasury at which payment is desired</t>
  </si>
  <si>
    <t>Whether any non-refundable withdrawal was made by him</t>
  </si>
  <si>
    <t xml:space="preserve">from the fund previously for the same or different object </t>
  </si>
  <si>
    <t>and, if so, furnish the details thereof</t>
  </si>
  <si>
    <t>If any withdrawal was made as mentioned above, state</t>
  </si>
  <si>
    <t xml:space="preserve">whether he had submitted the utilization certificate in </t>
  </si>
  <si>
    <t>respect of that withdrawal to the approproate authority</t>
  </si>
  <si>
    <t>within the prescribed time limit, if the certificate was</t>
  </si>
  <si>
    <t>not submitted within the said period, furnish the reason</t>
  </si>
  <si>
    <t>therefore.</t>
  </si>
  <si>
    <t>DECLARATION</t>
  </si>
  <si>
    <t>I,……………………………………………………………………..do hereby declare that the above statements furnished by me</t>
  </si>
  <si>
    <t>are true and that I agree to abide by the General Provident Fund (Kerala) Rules /Kerala Aided School Provident</t>
  </si>
  <si>
    <t>Fund Rules as mentioned from time to time.  I do hereby further declare that I shall accept the amount as found</t>
  </si>
  <si>
    <t>admissible and authorized by the Accountant General (A&amp;E), Kerala.</t>
  </si>
  <si>
    <t>Dated Signature of the applicant</t>
  </si>
  <si>
    <t>with full official address</t>
  </si>
  <si>
    <t>(To be filled by the Head of Office/Department)</t>
  </si>
  <si>
    <t>I recommend for sanction the withdrawal of RS…………………………..(Rupees………………………………………………………….</t>
  </si>
  <si>
    <t>……………………………………………………………………………………only) by the subscriber.</t>
  </si>
  <si>
    <t>CERTIFICATES</t>
  </si>
  <si>
    <t xml:space="preserve">It is certified that I have verified the particulars furnished by the subscriber against columns 2, 3, 4, </t>
  </si>
  <si>
    <t>and 9 with reference to the required records in my Office and that they are found correct.</t>
  </si>
  <si>
    <t xml:space="preserve">It is alos certified that I have caused enquiries to be made about the statement contained in the </t>
  </si>
  <si>
    <t xml:space="preserve">application reqarding the object of the proposed withdrawal and that I am satisfied that it is </t>
  </si>
  <si>
    <t>bona fide.</t>
  </si>
  <si>
    <t>Station:</t>
  </si>
  <si>
    <t>Dated signature of</t>
  </si>
  <si>
    <t>Head of Office/ Department</t>
  </si>
  <si>
    <t>VERIFICATION REPORT</t>
  </si>
  <si>
    <t>Total amount at the credit of the subscriber in the Fund</t>
  </si>
  <si>
    <t>Amount admissible under the rules.</t>
  </si>
  <si>
    <t>Rule(s) under which the sanction permitting the withdrawal</t>
  </si>
  <si>
    <t>Any other facts which require special consideration</t>
  </si>
  <si>
    <t>Endt No …………………………………….Dated ………………………………..</t>
  </si>
  <si>
    <t>To,</t>
  </si>
  <si>
    <t xml:space="preserve">       In respect of a subscriber who is NON-Gazetted, the verification report whall be furnished by the Head of</t>
  </si>
  <si>
    <t xml:space="preserve">Office with reference to the latest Annual Account Slip issued by the accountant General and the office copies </t>
  </si>
  <si>
    <t>of the payy bills, etc., relating to the subsequent period.</t>
  </si>
  <si>
    <t xml:space="preserve">       In repect of the Gazetted Officers the Head of Offices/ Departments shall furnish the verification report in the</t>
  </si>
  <si>
    <t>application with the help of the latest Annual Account Slip issued from the office of accountant General and</t>
  </si>
  <si>
    <t>a certificate from the Gazetted Officer, showing subsequent deductions from his pay, and advances/ withdrawals</t>
  </si>
  <si>
    <t>if any, taken from this account.</t>
  </si>
  <si>
    <t>(both in figures and words):</t>
  </si>
  <si>
    <t>Any other facts requiring consideration :</t>
  </si>
  <si>
    <t>B. DETAILS OF SUBSCRIBER WHO TAKES ADVANCE.</t>
  </si>
  <si>
    <t>PEN Number of Subscriber</t>
  </si>
  <si>
    <t>GUIDELINE TO USE PF LOAN APPLICATION CREATOR</t>
  </si>
  <si>
    <t>In "DATA" sheet fill the details (A) School Details, (B) Details of Subscriber</t>
  </si>
  <si>
    <t xml:space="preserve">Then fill the details in "Form E Back"  in green cells.  After completing the </t>
  </si>
  <si>
    <t>data entry in this page we will get the net balance at credit.</t>
  </si>
  <si>
    <t>After that go back to sheet "DATA".  If you want to take a Temporary Advance</t>
  </si>
  <si>
    <t>enter details in (D) Details of proposed loan (TA).  Ifyou enter the Number of</t>
  </si>
  <si>
    <t>instalments and Instalment amount you will get the Loan Amount and</t>
  </si>
  <si>
    <t>Consolidated Amount of Loan.  You can see the maximum amount of eligible</t>
  </si>
  <si>
    <t>loan above.  You can change the instalments and amount of instalment to get</t>
  </si>
  <si>
    <t>actual requirement.</t>
  </si>
  <si>
    <t>who takes advance and (C.) Details of last temporary advance.</t>
  </si>
  <si>
    <t>Sudheer Kumar T K.</t>
  </si>
  <si>
    <t>Kausthubham, Kokkallur.</t>
  </si>
  <si>
    <t>Headmaster,  K C A L P School, Eramangalam</t>
  </si>
  <si>
    <t>sudeeeertk@gmail.com</t>
  </si>
  <si>
    <t>Phone: 9495050552</t>
  </si>
  <si>
    <t>FORM F</t>
  </si>
  <si>
    <t>[See Rule 14 &amp; 37(2)]</t>
  </si>
  <si>
    <t>FORM OF SANCTION FOR TEMPORARY ADVANCES FROM GPF/KASEPF (KERALA)</t>
  </si>
  <si>
    <t xml:space="preserve">      A Temporary advance from the General Provident Fund/KASEPF (Kerala) as particularised</t>
  </si>
  <si>
    <t>below is sanctioned by the undersigned under the rules regulating that Fund.</t>
  </si>
  <si>
    <t>.</t>
  </si>
  <si>
    <t>Name of the Subscriber</t>
  </si>
  <si>
    <t>Reference number of the annual statement</t>
  </si>
  <si>
    <t xml:space="preserve">received from the Accountant General, </t>
  </si>
  <si>
    <t>indicating section number and branch.</t>
  </si>
  <si>
    <t xml:space="preserve">Number and date of order granting </t>
  </si>
  <si>
    <t>previous temporary advance</t>
  </si>
  <si>
    <t>(c )</t>
  </si>
  <si>
    <t>Amount of previous Temporary Advance</t>
  </si>
  <si>
    <t>(d)</t>
  </si>
  <si>
    <t>Date of drawal of previous T A</t>
  </si>
  <si>
    <t xml:space="preserve">Amount of Advance </t>
  </si>
  <si>
    <t>Object of advance</t>
  </si>
  <si>
    <t>Balance at credit of the subscriber on</t>
  </si>
  <si>
    <r>
      <t>this date.</t>
    </r>
    <r>
      <rPr>
        <sz val="9"/>
        <color theme="1"/>
        <rFont val="Calibri"/>
        <family val="2"/>
        <scheme val="minor"/>
      </rPr>
      <t>(as verified from the account last</t>
    </r>
  </si>
  <si>
    <t>rendered by the Accounts Officer/ Head of</t>
  </si>
  <si>
    <t>Office/Department)</t>
  </si>
  <si>
    <t>outstanding against the subscriber</t>
  </si>
  <si>
    <r>
      <t xml:space="preserve">Balance of previous advance, </t>
    </r>
    <r>
      <rPr>
        <sz val="9"/>
        <color theme="1"/>
        <rFont val="Calibri"/>
        <family val="2"/>
        <scheme val="minor"/>
      </rPr>
      <t>if any</t>
    </r>
  </si>
  <si>
    <t xml:space="preserve">Special Circumstances for granting the </t>
  </si>
  <si>
    <t>advance under Rule 14</t>
  </si>
  <si>
    <t>Number of instalments in which the</t>
  </si>
  <si>
    <t>advance is to be recovered.</t>
  </si>
  <si>
    <r>
      <t>Amount of Consolidated Advance</t>
    </r>
    <r>
      <rPr>
        <sz val="9"/>
        <color theme="1"/>
        <rFont val="Calibri"/>
        <family val="2"/>
        <scheme val="minor"/>
      </rPr>
      <t xml:space="preserve"> (Item</t>
    </r>
  </si>
  <si>
    <t xml:space="preserve">5&amp;9) and the number of instalments in </t>
  </si>
  <si>
    <t xml:space="preserve">which the consolidated advance is to </t>
  </si>
  <si>
    <t>be recovered.</t>
  </si>
  <si>
    <t>Amount of each such instalment</t>
  </si>
  <si>
    <t>Signature of Sanctioning Authority</t>
  </si>
  <si>
    <t>(Office Seal)</t>
  </si>
  <si>
    <t>Signature of DDO</t>
  </si>
  <si>
    <t>The Accountant General, Kerala, Thiruvananthapuram.</t>
  </si>
  <si>
    <t>The District Treasury/Sub Treasury Officer.</t>
  </si>
  <si>
    <t xml:space="preserve">Date of repayment of previous </t>
  </si>
  <si>
    <t>advance</t>
  </si>
  <si>
    <r>
      <rPr>
        <sz val="11"/>
        <color theme="1"/>
        <rFont val="Calibri"/>
        <family val="2"/>
        <scheme val="minor"/>
      </rPr>
      <t>Rules</t>
    </r>
    <r>
      <rPr>
        <sz val="9"/>
        <color theme="1"/>
        <rFont val="Calibri"/>
        <family val="2"/>
        <scheme val="minor"/>
      </rPr>
      <t xml:space="preserve"> under which Advance is sanctioned</t>
    </r>
  </si>
  <si>
    <t>Designation of D D O</t>
  </si>
  <si>
    <t>Name of D D O</t>
  </si>
  <si>
    <t>Period of last Credit Card</t>
  </si>
  <si>
    <t>Subsription</t>
  </si>
  <si>
    <t>Loan repayment</t>
  </si>
  <si>
    <t>(c.) Total DA credited in the Credit Card but not due for withdrawal</t>
  </si>
  <si>
    <t>You can enter anything in 'Form D' by entering it in the columns below</t>
  </si>
  <si>
    <t>If you want to change anything in 'Form F' manually enter it in the columns below</t>
  </si>
  <si>
    <t>If you want to change anything in 'Form G' manually enter it in columns below</t>
  </si>
  <si>
    <t>Prepared by Sudheer Kumar T K, Kokkallur.  Phone:9495050552,  Mail: sudeeeertk@gmail.com</t>
  </si>
  <si>
    <t xml:space="preserve">Details of advance pending recovery :-- </t>
  </si>
  <si>
    <t xml:space="preserve">After that fill the details in main table in 'Data' sheet "Details of deposits in </t>
  </si>
  <si>
    <t xml:space="preserve">PF after last credit card". (Complete the entries in columns-  year, subscription </t>
  </si>
  <si>
    <t>and refund of advance to calculate the balance at credit.)</t>
  </si>
  <si>
    <t>Prepared by Sudheer Kumar TK, Kokkallur</t>
  </si>
  <si>
    <t>AFFIDAVICT / DECLARATION</t>
  </si>
  <si>
    <t xml:space="preserve">     I, 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</si>
  <si>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…………………………………………………………………………………………………………………………………………………..</t>
  </si>
  <si>
    <t>(Name and address)  have applied for a Non- Refundable Advance of Rs.</t>
  </si>
  <si>
    <t xml:space="preserve">(Rupees. </t>
  </si>
  <si>
    <t>…………………………………………………………………………………………………………………….</t>
  </si>
  <si>
    <t>…...only)</t>
  </si>
  <si>
    <t>Signature of the Applicant</t>
  </si>
  <si>
    <t>Witness</t>
  </si>
  <si>
    <t>Controlling Officer</t>
  </si>
  <si>
    <t>Countersigned</t>
  </si>
  <si>
    <t xml:space="preserve">and the same has been sanctioned by ……………………………………………………………………………………… . </t>
  </si>
  <si>
    <t xml:space="preserve"> I here by declare that clearly understood that the payment is strictly provisional and is  </t>
  </si>
  <si>
    <t xml:space="preserve">subject to provisions when any discrepancy in my GPF / KASEPF account is detected at a later </t>
  </si>
  <si>
    <t xml:space="preserve">stage and I further declare that is upon such revision the provisional payment made to me </t>
  </si>
  <si>
    <t xml:space="preserve"> has been in excess of the amount eventually found admissible I agree to repay excess </t>
  </si>
  <si>
    <t xml:space="preserve">payment in lump sum failing which I agree that the amount may be recovered from me  </t>
  </si>
  <si>
    <t>under the provision of the Revenue Act for the time being in force.</t>
  </si>
  <si>
    <t>………………………………</t>
  </si>
  <si>
    <t>Year5</t>
  </si>
  <si>
    <t>Year6</t>
  </si>
  <si>
    <t>Page 1</t>
  </si>
  <si>
    <t>Page2</t>
  </si>
  <si>
    <t>Page3</t>
  </si>
  <si>
    <t>Signature of Subscriber with name and designation</t>
  </si>
  <si>
    <t>Signature of Head of Department or Office</t>
  </si>
  <si>
    <t xml:space="preserve">Enter the details of NRA in Application Form </t>
  </si>
  <si>
    <t>Balance after withdrawals</t>
  </si>
  <si>
    <t>If you are taking an NRA enter details in Application for NRA.</t>
  </si>
  <si>
    <t>B. DETAILS OF D.A. CREDITED TO GPF/KASEPF SINCE LAST CREDIT CARD.</t>
  </si>
  <si>
    <t>Order No:</t>
  </si>
  <si>
    <t>PF A/C No:</t>
  </si>
  <si>
    <t>K C A L P School, Eramangalam</t>
  </si>
  <si>
    <t>Headmaster</t>
  </si>
  <si>
    <t>Sudheer Kumar T K</t>
  </si>
  <si>
    <t>Name and Designation</t>
  </si>
</sst>
</file>

<file path=xl/styles.xml><?xml version="1.0" encoding="utf-8"?>
<styleSheet xmlns="http://schemas.openxmlformats.org/spreadsheetml/2006/main">
  <numFmts count="4">
    <numFmt numFmtId="164" formatCode="[$-409]d\-mmm\-yy;@"/>
    <numFmt numFmtId="165" formatCode="dd/mm/yyyy;@"/>
    <numFmt numFmtId="166" formatCode="dd/mm/yy;@"/>
    <numFmt numFmtId="167" formatCode="d/mm/yy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omic Sans MS"/>
      <family val="4"/>
    </font>
    <font>
      <u/>
      <sz val="11"/>
      <color theme="10"/>
      <name val="Calibri"/>
      <family val="2"/>
    </font>
    <font>
      <b/>
      <sz val="12"/>
      <color theme="2" tint="-0.749992370372631"/>
      <name val="Anklepants"/>
    </font>
    <font>
      <b/>
      <sz val="10"/>
      <color theme="1"/>
      <name val="Calibri"/>
      <family val="2"/>
      <scheme val="minor"/>
    </font>
    <font>
      <b/>
      <sz val="16"/>
      <color theme="2" tint="-0.74999237037263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omic Sans MS"/>
      <family val="4"/>
    </font>
    <font>
      <sz val="8"/>
      <color theme="1"/>
      <name val="Calibri"/>
      <family val="2"/>
      <scheme val="minor"/>
    </font>
    <font>
      <sz val="14"/>
      <color theme="3" tint="0.39997558519241921"/>
      <name val="Aharoni"/>
      <charset val="177"/>
    </font>
    <font>
      <sz val="7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8" tint="0.80001220740379042"/>
        </stop>
        <stop position="0.5">
          <color theme="3" tint="0.40000610370189521"/>
        </stop>
        <stop position="1">
          <color theme="8" tint="0.80001220740379042"/>
        </stop>
      </gradientFill>
    </fill>
    <fill>
      <patternFill patternType="solid">
        <fgColor rgb="FFF4FCFE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8D36"/>
        <bgColor indexed="64"/>
      </patternFill>
    </fill>
    <fill>
      <patternFill patternType="solid">
        <fgColor rgb="FF91C59D"/>
        <bgColor indexed="64"/>
      </patternFill>
    </fill>
    <fill>
      <patternFill patternType="solid">
        <fgColor rgb="FFF79747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rgb="FF8A8A8A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3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0" fillId="5" borderId="0" xfId="0" applyFill="1"/>
    <xf numFmtId="1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7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0" fillId="5" borderId="0" xfId="0" applyFill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/>
    </xf>
    <xf numFmtId="0" fontId="4" fillId="7" borderId="0" xfId="0" applyFont="1" applyFill="1" applyAlignment="1">
      <alignment horizontal="center" vertical="center"/>
    </xf>
    <xf numFmtId="0" fontId="0" fillId="4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6" borderId="0" xfId="0" applyFill="1" applyAlignment="1" applyProtection="1"/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0" borderId="0" xfId="0" applyAlignme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5" borderId="0" xfId="0" applyFill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5" borderId="0" xfId="0" applyFont="1" applyFill="1" applyProtection="1"/>
    <xf numFmtId="0" fontId="1" fillId="0" borderId="0" xfId="0" applyFont="1" applyProtection="1"/>
    <xf numFmtId="0" fontId="0" fillId="0" borderId="1" xfId="0" applyFont="1" applyBorder="1" applyProtection="1"/>
    <xf numFmtId="0" fontId="0" fillId="0" borderId="6" xfId="0" applyFont="1" applyBorder="1" applyAlignment="1" applyProtection="1"/>
    <xf numFmtId="0" fontId="0" fillId="0" borderId="7" xfId="0" applyFont="1" applyBorder="1" applyAlignment="1" applyProtection="1"/>
    <xf numFmtId="0" fontId="0" fillId="0" borderId="8" xfId="0" applyFont="1" applyBorder="1" applyAlignment="1" applyProtection="1">
      <alignment horizontal="right"/>
    </xf>
    <xf numFmtId="0" fontId="0" fillId="0" borderId="0" xfId="0" applyFont="1" applyProtection="1"/>
    <xf numFmtId="0" fontId="0" fillId="0" borderId="11" xfId="0" applyFont="1" applyBorder="1" applyProtection="1"/>
    <xf numFmtId="0" fontId="0" fillId="0" borderId="14" xfId="0" applyFont="1" applyBorder="1" applyProtection="1"/>
    <xf numFmtId="0" fontId="0" fillId="0" borderId="15" xfId="0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12" xfId="0" applyFont="1" applyBorder="1" applyProtection="1"/>
    <xf numFmtId="0" fontId="0" fillId="0" borderId="9" xfId="0" applyBorder="1" applyProtection="1"/>
    <xf numFmtId="0" fontId="0" fillId="0" borderId="12" xfId="0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8" xfId="0" applyBorder="1" applyAlignment="1" applyProtection="1">
      <alignment horizontal="right"/>
    </xf>
    <xf numFmtId="0" fontId="4" fillId="5" borderId="0" xfId="0" applyFont="1" applyFill="1" applyAlignment="1" applyProtection="1"/>
    <xf numFmtId="0" fontId="12" fillId="12" borderId="24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 applyAlignment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/>
    <xf numFmtId="16" fontId="0" fillId="0" borderId="1" xfId="0" applyNumberFormat="1" applyBorder="1" applyAlignment="1" applyProtection="1"/>
    <xf numFmtId="0" fontId="0" fillId="0" borderId="1" xfId="0" applyBorder="1" applyAlignment="1" applyProtection="1">
      <alignment horizontal="right"/>
    </xf>
    <xf numFmtId="0" fontId="4" fillId="3" borderId="0" xfId="0" applyFont="1" applyFill="1" applyProtection="1"/>
    <xf numFmtId="0" fontId="0" fillId="11" borderId="0" xfId="0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3" borderId="0" xfId="0" applyFill="1"/>
    <xf numFmtId="0" fontId="0" fillId="0" borderId="0" xfId="0" applyProtection="1">
      <protection locked="0"/>
    </xf>
    <xf numFmtId="0" fontId="0" fillId="3" borderId="0" xfId="0" applyFill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0" fillId="7" borderId="0" xfId="0" applyFill="1" applyAlignment="1">
      <alignment horizontal="center" vertical="center"/>
    </xf>
    <xf numFmtId="0" fontId="0" fillId="0" borderId="0" xfId="0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/>
    <xf numFmtId="0" fontId="0" fillId="7" borderId="0" xfId="0" applyFill="1" applyAlignment="1"/>
    <xf numFmtId="166" fontId="0" fillId="0" borderId="1" xfId="0" applyNumberFormat="1" applyBorder="1"/>
    <xf numFmtId="166" fontId="4" fillId="0" borderId="1" xfId="0" applyNumberFormat="1" applyFont="1" applyBorder="1"/>
    <xf numFmtId="166" fontId="0" fillId="7" borderId="1" xfId="0" applyNumberFormat="1" applyFill="1" applyBorder="1"/>
    <xf numFmtId="0" fontId="0" fillId="0" borderId="0" xfId="0"/>
    <xf numFmtId="0" fontId="0" fillId="7" borderId="0" xfId="0" applyFill="1"/>
    <xf numFmtId="0" fontId="0" fillId="0" borderId="0" xfId="0"/>
    <xf numFmtId="0" fontId="0" fillId="17" borderId="11" xfId="0" applyFill="1" applyBorder="1"/>
    <xf numFmtId="0" fontId="0" fillId="17" borderId="14" xfId="0" applyFill="1" applyBorder="1"/>
    <xf numFmtId="0" fontId="0" fillId="17" borderId="3" xfId="0" applyFill="1" applyBorder="1"/>
    <xf numFmtId="0" fontId="0" fillId="16" borderId="14" xfId="0" applyFill="1" applyBorder="1" applyAlignment="1">
      <alignment horizontal="center"/>
    </xf>
    <xf numFmtId="0" fontId="0" fillId="16" borderId="14" xfId="0" applyFill="1" applyBorder="1"/>
    <xf numFmtId="0" fontId="0" fillId="18" borderId="0" xfId="0" applyFill="1"/>
    <xf numFmtId="0" fontId="0" fillId="19" borderId="0" xfId="0" applyFill="1"/>
    <xf numFmtId="0" fontId="0" fillId="17" borderId="9" xfId="0" applyFill="1" applyBorder="1" applyAlignment="1"/>
    <xf numFmtId="0" fontId="0" fillId="17" borderId="12" xfId="0" applyFill="1" applyBorder="1" applyAlignment="1"/>
    <xf numFmtId="0" fontId="0" fillId="20" borderId="0" xfId="0" applyFill="1"/>
    <xf numFmtId="0" fontId="0" fillId="20" borderId="0" xfId="0" applyFill="1" applyBorder="1" applyAlignment="1">
      <alignment horizontal="right"/>
    </xf>
    <xf numFmtId="0" fontId="1" fillId="20" borderId="0" xfId="0" applyFont="1" applyFill="1"/>
    <xf numFmtId="0" fontId="0" fillId="0" borderId="0" xfId="0" applyProtection="1"/>
    <xf numFmtId="0" fontId="0" fillId="3" borderId="0" xfId="0" applyFill="1"/>
    <xf numFmtId="1" fontId="6" fillId="0" borderId="1" xfId="0" applyNumberFormat="1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/>
    </xf>
    <xf numFmtId="0" fontId="0" fillId="3" borderId="0" xfId="0" applyFill="1" applyBorder="1"/>
    <xf numFmtId="0" fontId="14" fillId="3" borderId="0" xfId="0" applyFont="1" applyFill="1" applyBorder="1" applyAlignment="1" applyProtection="1">
      <alignment vertical="center" wrapText="1"/>
      <protection locked="0"/>
    </xf>
    <xf numFmtId="0" fontId="0" fillId="3" borderId="9" xfId="0" applyFill="1" applyBorder="1"/>
    <xf numFmtId="0" fontId="0" fillId="3" borderId="4" xfId="0" applyFill="1" applyBorder="1" applyAlignment="1">
      <alignment wrapText="1"/>
    </xf>
    <xf numFmtId="0" fontId="0" fillId="22" borderId="1" xfId="0" applyFill="1" applyBorder="1" applyProtection="1">
      <protection locked="0"/>
    </xf>
    <xf numFmtId="0" fontId="14" fillId="22" borderId="1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0" fillId="20" borderId="0" xfId="0" applyFill="1" applyAlignment="1"/>
    <xf numFmtId="0" fontId="0" fillId="5" borderId="9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7" xfId="0" applyFill="1" applyBorder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2" borderId="1" xfId="0" applyFont="1" applyFill="1" applyBorder="1" applyProtection="1">
      <protection locked="0"/>
    </xf>
    <xf numFmtId="0" fontId="4" fillId="22" borderId="1" xfId="0" applyFont="1" applyFill="1" applyBorder="1" applyAlignment="1" applyProtection="1">
      <alignment horizontal="left"/>
      <protection locked="0"/>
    </xf>
    <xf numFmtId="1" fontId="4" fillId="22" borderId="1" xfId="0" applyNumberFormat="1" applyFont="1" applyFill="1" applyBorder="1" applyAlignment="1" applyProtection="1">
      <alignment horizontal="left"/>
      <protection locked="0"/>
    </xf>
    <xf numFmtId="1" fontId="0" fillId="22" borderId="1" xfId="0" applyNumberFormat="1" applyFill="1" applyBorder="1" applyProtection="1">
      <protection locked="0"/>
    </xf>
    <xf numFmtId="49" fontId="0" fillId="22" borderId="1" xfId="0" applyNumberFormat="1" applyFill="1" applyBorder="1" applyProtection="1">
      <protection locked="0"/>
    </xf>
    <xf numFmtId="166" fontId="0" fillId="22" borderId="1" xfId="0" applyNumberForma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0" fillId="3" borderId="0" xfId="0" applyFill="1"/>
    <xf numFmtId="0" fontId="0" fillId="22" borderId="0" xfId="0" applyFill="1" applyAlignment="1" applyProtection="1">
      <alignment horizontal="left"/>
      <protection locked="0"/>
    </xf>
    <xf numFmtId="0" fontId="0" fillId="7" borderId="0" xfId="0" applyFill="1"/>
    <xf numFmtId="0" fontId="0" fillId="0" borderId="0" xfId="0"/>
    <xf numFmtId="0" fontId="4" fillId="25" borderId="1" xfId="0" applyFont="1" applyFill="1" applyBorder="1" applyAlignment="1" applyProtection="1">
      <alignment horizontal="center" vertical="center"/>
    </xf>
    <xf numFmtId="0" fontId="0" fillId="25" borderId="1" xfId="0" applyFill="1" applyBorder="1" applyProtection="1"/>
    <xf numFmtId="0" fontId="0" fillId="25" borderId="1" xfId="0" applyFill="1" applyBorder="1" applyAlignment="1" applyProtection="1"/>
    <xf numFmtId="0" fontId="0" fillId="25" borderId="1" xfId="0" applyFill="1" applyBorder="1" applyAlignment="1" applyProtection="1">
      <alignment horizontal="center" vertical="center"/>
    </xf>
    <xf numFmtId="1" fontId="0" fillId="2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0" fillId="22" borderId="0" xfId="0" applyFill="1" applyProtection="1">
      <protection locked="0"/>
    </xf>
    <xf numFmtId="0" fontId="0" fillId="22" borderId="1" xfId="0" applyFill="1" applyBorder="1" applyAlignment="1" applyProtection="1">
      <alignment horizontal="center"/>
      <protection locked="0"/>
    </xf>
    <xf numFmtId="49" fontId="0" fillId="22" borderId="1" xfId="0" applyNumberFormat="1" applyFill="1" applyBorder="1" applyAlignment="1" applyProtection="1">
      <protection locked="0"/>
    </xf>
    <xf numFmtId="166" fontId="0" fillId="22" borderId="0" xfId="0" applyNumberFormat="1" applyFill="1" applyProtection="1">
      <protection locked="0"/>
    </xf>
    <xf numFmtId="0" fontId="0" fillId="0" borderId="0" xfId="0" applyProtection="1"/>
    <xf numFmtId="49" fontId="0" fillId="22" borderId="1" xfId="0" applyNumberFormat="1" applyFill="1" applyBorder="1" applyProtection="1">
      <protection locked="0"/>
    </xf>
    <xf numFmtId="49" fontId="0" fillId="22" borderId="1" xfId="0" applyNumberFormat="1" applyFill="1" applyBorder="1" applyProtection="1">
      <protection locked="0"/>
    </xf>
    <xf numFmtId="0" fontId="0" fillId="3" borderId="0" xfId="0" applyFill="1" applyProtection="1"/>
    <xf numFmtId="0" fontId="0" fillId="0" borderId="1" xfId="0" applyBorder="1" applyProtection="1"/>
    <xf numFmtId="0" fontId="5" fillId="0" borderId="2" xfId="0" applyFont="1" applyBorder="1" applyAlignment="1">
      <alignment horizontal="center" vertical="center" textRotation="90"/>
    </xf>
    <xf numFmtId="0" fontId="0" fillId="6" borderId="14" xfId="0" applyFill="1" applyBorder="1" applyProtection="1"/>
    <xf numFmtId="0" fontId="0" fillId="6" borderId="3" xfId="0" applyFill="1" applyBorder="1" applyProtection="1"/>
    <xf numFmtId="0" fontId="0" fillId="6" borderId="13" xfId="0" applyFill="1" applyBorder="1" applyProtection="1"/>
    <xf numFmtId="1" fontId="3" fillId="25" borderId="10" xfId="0" applyNumberFormat="1" applyFont="1" applyFill="1" applyBorder="1" applyProtection="1"/>
    <xf numFmtId="0" fontId="0" fillId="6" borderId="7" xfId="0" applyFill="1" applyBorder="1" applyProtection="1"/>
    <xf numFmtId="0" fontId="0" fillId="6" borderId="7" xfId="0" applyFill="1" applyBorder="1" applyAlignment="1" applyProtection="1">
      <alignment horizontal="center"/>
    </xf>
    <xf numFmtId="49" fontId="0" fillId="25" borderId="6" xfId="0" applyNumberFormat="1" applyFill="1" applyBorder="1" applyProtection="1"/>
    <xf numFmtId="164" fontId="0" fillId="25" borderId="7" xfId="0" applyNumberFormat="1" applyFill="1" applyBorder="1" applyAlignment="1" applyProtection="1">
      <alignment horizontal="center"/>
    </xf>
    <xf numFmtId="0" fontId="0" fillId="25" borderId="7" xfId="0" applyFill="1" applyBorder="1" applyProtection="1"/>
    <xf numFmtId="0" fontId="0" fillId="25" borderId="8" xfId="0" applyFill="1" applyBorder="1" applyProtection="1"/>
    <xf numFmtId="1" fontId="0" fillId="0" borderId="1" xfId="0" applyNumberFormat="1" applyBorder="1" applyProtection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0" fillId="0" borderId="0" xfId="0" applyProtection="1"/>
    <xf numFmtId="49" fontId="0" fillId="22" borderId="1" xfId="0" applyNumberFormat="1" applyFill="1" applyBorder="1" applyProtection="1">
      <protection locked="0"/>
    </xf>
    <xf numFmtId="49" fontId="0" fillId="22" borderId="1" xfId="0" applyNumberFormat="1" applyFill="1" applyBorder="1" applyProtection="1">
      <protection locked="0"/>
    </xf>
    <xf numFmtId="0" fontId="0" fillId="7" borderId="0" xfId="0" applyFill="1"/>
    <xf numFmtId="0" fontId="4" fillId="22" borderId="6" xfId="0" applyFont="1" applyFill="1" applyBorder="1" applyAlignment="1" applyProtection="1">
      <alignment horizontal="center" vertical="center"/>
      <protection locked="0"/>
    </xf>
    <xf numFmtId="0" fontId="4" fillId="22" borderId="7" xfId="0" applyFont="1" applyFill="1" applyBorder="1" applyAlignment="1" applyProtection="1">
      <alignment horizontal="center" vertical="center"/>
      <protection locked="0"/>
    </xf>
    <xf numFmtId="0" fontId="4" fillId="22" borderId="8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3" borderId="0" xfId="0" applyFill="1"/>
    <xf numFmtId="0" fontId="0" fillId="7" borderId="0" xfId="0" applyFill="1" applyAlignment="1">
      <alignment horizontal="center" vertical="center"/>
    </xf>
    <xf numFmtId="1" fontId="0" fillId="5" borderId="1" xfId="0" applyNumberFormat="1" applyFill="1" applyBorder="1" applyProtection="1"/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4" fillId="2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6" borderId="0" xfId="0" applyFill="1" applyBorder="1" applyProtection="1"/>
    <xf numFmtId="1" fontId="0" fillId="22" borderId="1" xfId="0" applyNumberForma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0" fillId="22" borderId="1" xfId="0" applyNumberFormat="1" applyFill="1" applyBorder="1" applyAlignment="1" applyProtection="1">
      <protection locked="0"/>
    </xf>
    <xf numFmtId="49" fontId="0" fillId="22" borderId="1" xfId="0" applyNumberFormat="1" applyFill="1" applyBorder="1" applyProtection="1">
      <protection locked="0"/>
    </xf>
    <xf numFmtId="49" fontId="0" fillId="22" borderId="1" xfId="0" applyNumberFormat="1" applyFill="1" applyBorder="1" applyProtection="1">
      <protection locked="0"/>
    </xf>
    <xf numFmtId="0" fontId="0" fillId="0" borderId="0" xfId="0" applyProtection="1"/>
    <xf numFmtId="49" fontId="0" fillId="22" borderId="1" xfId="0" applyNumberFormat="1" applyFill="1" applyBorder="1" applyAlignment="1" applyProtection="1">
      <protection locked="0"/>
    </xf>
    <xf numFmtId="1" fontId="0" fillId="5" borderId="0" xfId="0" applyNumberFormat="1" applyFill="1" applyProtection="1"/>
    <xf numFmtId="49" fontId="0" fillId="2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5" fillId="7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0" fillId="0" borderId="0" xfId="0"/>
    <xf numFmtId="1" fontId="4" fillId="7" borderId="1" xfId="0" applyNumberFormat="1" applyFont="1" applyFill="1" applyBorder="1" applyAlignment="1">
      <alignment vertical="center"/>
    </xf>
    <xf numFmtId="0" fontId="0" fillId="26" borderId="1" xfId="0" applyFill="1" applyBorder="1" applyProtection="1">
      <protection locked="0"/>
    </xf>
    <xf numFmtId="166" fontId="0" fillId="26" borderId="1" xfId="0" applyNumberFormat="1" applyFill="1" applyBorder="1" applyProtection="1">
      <protection locked="0"/>
    </xf>
    <xf numFmtId="0" fontId="0" fillId="5" borderId="1" xfId="0" applyFill="1" applyBorder="1"/>
    <xf numFmtId="1" fontId="3" fillId="0" borderId="1" xfId="0" applyNumberFormat="1" applyFont="1" applyBorder="1" applyAlignment="1">
      <alignment horizontal="right" vertical="center"/>
    </xf>
    <xf numFmtId="165" fontId="0" fillId="22" borderId="1" xfId="0" applyNumberFormat="1" applyFill="1" applyBorder="1" applyProtection="1">
      <protection locked="0"/>
    </xf>
    <xf numFmtId="0" fontId="0" fillId="0" borderId="0" xfId="0"/>
    <xf numFmtId="0" fontId="0" fillId="20" borderId="0" xfId="0" applyFill="1"/>
    <xf numFmtId="0" fontId="0" fillId="19" borderId="0" xfId="0" applyFill="1"/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17" fillId="14" borderId="6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0" fillId="17" borderId="0" xfId="0" applyFill="1" applyBorder="1"/>
    <xf numFmtId="0" fontId="0" fillId="17" borderId="15" xfId="0" applyFill="1" applyBorder="1"/>
    <xf numFmtId="0" fontId="9" fillId="17" borderId="0" xfId="1" applyFill="1" applyBorder="1" applyAlignment="1" applyProtection="1"/>
    <xf numFmtId="0" fontId="0" fillId="17" borderId="4" xfId="0" applyFill="1" applyBorder="1"/>
    <xf numFmtId="0" fontId="0" fillId="17" borderId="5" xfId="0" applyFill="1" applyBorder="1"/>
    <xf numFmtId="0" fontId="0" fillId="16" borderId="0" xfId="0" applyFill="1" applyBorder="1"/>
    <xf numFmtId="0" fontId="0" fillId="16" borderId="15" xfId="0" applyFill="1" applyBorder="1"/>
    <xf numFmtId="0" fontId="0" fillId="17" borderId="9" xfId="0" applyFill="1" applyBorder="1" applyAlignment="1"/>
    <xf numFmtId="0" fontId="4" fillId="25" borderId="9" xfId="0" applyFont="1" applyFill="1" applyBorder="1" applyAlignment="1" applyProtection="1">
      <alignment horizontal="center" vertical="center"/>
    </xf>
    <xf numFmtId="0" fontId="4" fillId="25" borderId="12" xfId="0" applyFont="1" applyFill="1" applyBorder="1" applyAlignment="1" applyProtection="1">
      <alignment horizontal="center" vertical="center"/>
    </xf>
    <xf numFmtId="0" fontId="3" fillId="1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13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6" fillId="22" borderId="1" xfId="0" applyFont="1" applyFill="1" applyBorder="1" applyAlignment="1" applyProtection="1">
      <alignment horizontal="center" vertical="center"/>
      <protection locked="0"/>
    </xf>
    <xf numFmtId="0" fontId="8" fillId="9" borderId="22" xfId="0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/>
    </xf>
    <xf numFmtId="0" fontId="8" fillId="9" borderId="23" xfId="0" applyFont="1" applyFill="1" applyBorder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7" fillId="4" borderId="0" xfId="0" applyFont="1" applyFill="1" applyAlignment="1" applyProtection="1">
      <alignment horizontal="center"/>
    </xf>
    <xf numFmtId="0" fontId="4" fillId="5" borderId="0" xfId="0" applyFont="1" applyFill="1" applyAlignment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12" borderId="16" xfId="1" applyFont="1" applyFill="1" applyBorder="1" applyAlignment="1" applyProtection="1">
      <alignment horizontal="center" vertical="center" wrapText="1"/>
      <protection locked="0"/>
    </xf>
    <xf numFmtId="0" fontId="10" fillId="12" borderId="17" xfId="1" applyFont="1" applyFill="1" applyBorder="1" applyAlignment="1" applyProtection="1">
      <alignment horizontal="center" vertical="center" wrapText="1"/>
      <protection locked="0"/>
    </xf>
    <xf numFmtId="0" fontId="10" fillId="12" borderId="18" xfId="1" applyFont="1" applyFill="1" applyBorder="1" applyAlignment="1" applyProtection="1">
      <alignment horizontal="center" vertical="center" wrapText="1"/>
      <protection locked="0"/>
    </xf>
    <xf numFmtId="0" fontId="10" fillId="12" borderId="19" xfId="1" applyFont="1" applyFill="1" applyBorder="1" applyAlignment="1" applyProtection="1">
      <alignment horizontal="center" vertical="center" wrapText="1"/>
      <protection locked="0"/>
    </xf>
    <xf numFmtId="0" fontId="10" fillId="12" borderId="20" xfId="1" applyFont="1" applyFill="1" applyBorder="1" applyAlignment="1" applyProtection="1">
      <alignment horizontal="center" vertical="center" wrapText="1"/>
      <protection locked="0"/>
    </xf>
    <xf numFmtId="0" fontId="10" fillId="12" borderId="21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4" fillId="22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165" fontId="0" fillId="22" borderId="1" xfId="0" applyNumberFormat="1" applyFill="1" applyBorder="1" applyAlignment="1" applyProtection="1">
      <protection locked="0"/>
    </xf>
    <xf numFmtId="165" fontId="0" fillId="22" borderId="1" xfId="0" applyNumberFormat="1" applyFill="1" applyBorder="1" applyProtection="1">
      <protection locked="0"/>
    </xf>
    <xf numFmtId="1" fontId="4" fillId="22" borderId="6" xfId="0" applyNumberFormat="1" applyFont="1" applyFill="1" applyBorder="1" applyAlignment="1" applyProtection="1">
      <alignment horizontal="center"/>
      <protection locked="0"/>
    </xf>
    <xf numFmtId="1" fontId="4" fillId="22" borderId="7" xfId="0" applyNumberFormat="1" applyFont="1" applyFill="1" applyBorder="1" applyAlignment="1" applyProtection="1">
      <alignment horizontal="center"/>
      <protection locked="0"/>
    </xf>
    <xf numFmtId="1" fontId="4" fillId="22" borderId="8" xfId="0" applyNumberFormat="1" applyFont="1" applyFill="1" applyBorder="1" applyAlignment="1" applyProtection="1">
      <alignment horizontal="center"/>
      <protection locked="0"/>
    </xf>
    <xf numFmtId="165" fontId="0" fillId="22" borderId="6" xfId="0" applyNumberFormat="1" applyFill="1" applyBorder="1" applyProtection="1">
      <protection locked="0"/>
    </xf>
    <xf numFmtId="165" fontId="0" fillId="22" borderId="8" xfId="0" applyNumberFormat="1" applyFill="1" applyBorder="1" applyProtection="1">
      <protection locked="0"/>
    </xf>
    <xf numFmtId="49" fontId="0" fillId="22" borderId="1" xfId="0" applyNumberFormat="1" applyFill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1" fontId="4" fillId="0" borderId="6" xfId="0" applyNumberFormat="1" applyFont="1" applyFill="1" applyBorder="1" applyAlignment="1" applyProtection="1">
      <alignment horizontal="center"/>
    </xf>
    <xf numFmtId="1" fontId="4" fillId="0" borderId="7" xfId="0" applyNumberFormat="1" applyFont="1" applyFill="1" applyBorder="1" applyAlignment="1" applyProtection="1">
      <alignment horizontal="center"/>
    </xf>
    <xf numFmtId="1" fontId="4" fillId="0" borderId="8" xfId="0" applyNumberFormat="1" applyFont="1" applyFill="1" applyBorder="1" applyAlignment="1" applyProtection="1">
      <alignment horizontal="center"/>
    </xf>
    <xf numFmtId="0" fontId="0" fillId="22" borderId="6" xfId="0" applyFill="1" applyBorder="1" applyAlignment="1" applyProtection="1"/>
    <xf numFmtId="0" fontId="0" fillId="22" borderId="7" xfId="0" applyFill="1" applyBorder="1" applyAlignment="1" applyProtection="1"/>
    <xf numFmtId="0" fontId="0" fillId="22" borderId="8" xfId="0" applyFill="1" applyBorder="1" applyAlignment="1" applyProtection="1"/>
    <xf numFmtId="49" fontId="2" fillId="22" borderId="1" xfId="0" applyNumberFormat="1" applyFont="1" applyFill="1" applyBorder="1" applyAlignment="1" applyProtection="1">
      <alignment wrapText="1"/>
      <protection locked="0"/>
    </xf>
    <xf numFmtId="0" fontId="0" fillId="0" borderId="14" xfId="0" applyFont="1" applyFill="1" applyBorder="1" applyProtection="1"/>
    <xf numFmtId="0" fontId="0" fillId="0" borderId="0" xfId="0" applyFont="1" applyFill="1" applyBorder="1" applyProtection="1"/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" fontId="4" fillId="0" borderId="6" xfId="0" applyNumberFormat="1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right" vertical="center"/>
    </xf>
    <xf numFmtId="0" fontId="0" fillId="0" borderId="1" xfId="0" applyBorder="1" applyProtection="1"/>
    <xf numFmtId="0" fontId="0" fillId="0" borderId="0" xfId="0" applyFont="1" applyProtection="1"/>
    <xf numFmtId="0" fontId="0" fillId="0" borderId="11" xfId="0" applyFont="1" applyBorder="1" applyProtection="1"/>
    <xf numFmtId="0" fontId="0" fillId="0" borderId="9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7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Font="1" applyBorder="1" applyProtection="1"/>
    <xf numFmtId="0" fontId="0" fillId="0" borderId="11" xfId="0" applyFont="1" applyFill="1" applyBorder="1" applyProtection="1"/>
    <xf numFmtId="0" fontId="0" fillId="0" borderId="9" xfId="0" applyFont="1" applyFill="1" applyBorder="1" applyProtection="1"/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49" fontId="0" fillId="22" borderId="1" xfId="0" applyNumberFormat="1" applyFill="1" applyBorder="1" applyProtection="1">
      <protection locked="0"/>
    </xf>
    <xf numFmtId="49" fontId="18" fillId="22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2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Protection="1">
      <protection locked="0"/>
    </xf>
    <xf numFmtId="49" fontId="2" fillId="22" borderId="6" xfId="0" applyNumberFormat="1" applyFont="1" applyFill="1" applyBorder="1" applyAlignment="1" applyProtection="1">
      <alignment wrapText="1"/>
      <protection locked="0"/>
    </xf>
    <xf numFmtId="49" fontId="2" fillId="22" borderId="7" xfId="0" applyNumberFormat="1" applyFont="1" applyFill="1" applyBorder="1" applyAlignment="1" applyProtection="1">
      <alignment wrapText="1"/>
      <protection locked="0"/>
    </xf>
    <xf numFmtId="49" fontId="2" fillId="22" borderId="8" xfId="0" applyNumberFormat="1" applyFont="1" applyFill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/>
    </xf>
    <xf numFmtId="49" fontId="0" fillId="22" borderId="6" xfId="0" applyNumberFormat="1" applyFill="1" applyBorder="1" applyProtection="1">
      <protection locked="0"/>
    </xf>
    <xf numFmtId="49" fontId="0" fillId="22" borderId="7" xfId="0" applyNumberFormat="1" applyFill="1" applyBorder="1" applyProtection="1">
      <protection locked="0"/>
    </xf>
    <xf numFmtId="49" fontId="0" fillId="22" borderId="8" xfId="0" applyNumberFormat="1" applyFill="1" applyBorder="1" applyProtection="1">
      <protection locked="0"/>
    </xf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5" fillId="7" borderId="10" xfId="0" applyFont="1" applyFill="1" applyBorder="1" applyAlignment="1">
      <alignment horizontal="center" vertical="center" textRotation="90"/>
    </xf>
    <xf numFmtId="0" fontId="5" fillId="7" borderId="13" xfId="0" applyFont="1" applyFill="1" applyBorder="1" applyAlignment="1">
      <alignment horizontal="center" vertical="center" textRotation="90"/>
    </xf>
    <xf numFmtId="0" fontId="5" fillId="7" borderId="2" xfId="0" applyFont="1" applyFill="1" applyBorder="1" applyAlignment="1">
      <alignment horizontal="center" vertical="center" textRotation="90"/>
    </xf>
    <xf numFmtId="0" fontId="3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3" borderId="0" xfId="0" applyFill="1"/>
    <xf numFmtId="0" fontId="0" fillId="0" borderId="0" xfId="0"/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Alignment="1"/>
    <xf numFmtId="0" fontId="1" fillId="22" borderId="0" xfId="0" applyNumberFormat="1" applyFont="1" applyFill="1" applyAlignment="1" applyProtection="1">
      <alignment horizontal="center" vertical="center" wrapText="1"/>
      <protection locked="0"/>
    </xf>
    <xf numFmtId="0" fontId="2" fillId="7" borderId="0" xfId="0" applyFont="1" applyFill="1"/>
    <xf numFmtId="0" fontId="0" fillId="0" borderId="0" xfId="0" applyAlignment="1">
      <alignment horizontal="center"/>
    </xf>
    <xf numFmtId="0" fontId="4" fillId="7" borderId="0" xfId="0" applyFont="1" applyFill="1" applyAlignment="1">
      <alignment horizontal="left"/>
    </xf>
    <xf numFmtId="0" fontId="0" fillId="7" borderId="0" xfId="0" applyFill="1" applyBorder="1" applyAlignment="1">
      <alignment horizontal="center"/>
    </xf>
    <xf numFmtId="0" fontId="0" fillId="22" borderId="0" xfId="0" applyNumberFormat="1" applyFill="1" applyProtection="1">
      <protection locked="0"/>
    </xf>
    <xf numFmtId="0" fontId="0" fillId="22" borderId="0" xfId="0" applyFill="1" applyProtection="1">
      <protection locked="0"/>
    </xf>
    <xf numFmtId="165" fontId="0" fillId="22" borderId="0" xfId="0" applyNumberFormat="1" applyFill="1" applyProtection="1">
      <protection locked="0"/>
    </xf>
    <xf numFmtId="0" fontId="0" fillId="22" borderId="0" xfId="0" applyFill="1"/>
    <xf numFmtId="0" fontId="0" fillId="22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</xf>
    <xf numFmtId="165" fontId="0" fillId="22" borderId="0" xfId="0" applyNumberFormat="1" applyFill="1" applyAlignment="1" applyProtection="1">
      <alignment horizontal="left"/>
      <protection locked="0"/>
    </xf>
    <xf numFmtId="0" fontId="1" fillId="7" borderId="0" xfId="0" applyFont="1" applyFill="1"/>
    <xf numFmtId="0" fontId="1" fillId="7" borderId="0" xfId="0" applyFont="1" applyFill="1" applyBorder="1"/>
    <xf numFmtId="0" fontId="0" fillId="22" borderId="0" xfId="0" applyNumberFormat="1" applyFill="1" applyAlignment="1" applyProtection="1">
      <alignment horizontal="left"/>
      <protection locked="0"/>
    </xf>
    <xf numFmtId="0" fontId="0" fillId="3" borderId="0" xfId="0" applyFill="1" applyBorder="1"/>
    <xf numFmtId="0" fontId="0" fillId="3" borderId="0" xfId="0" applyFill="1" applyBorder="1" applyProtection="1"/>
    <xf numFmtId="49" fontId="0" fillId="3" borderId="0" xfId="0" applyNumberFormat="1" applyFill="1" applyBorder="1" applyProtection="1"/>
    <xf numFmtId="1" fontId="0" fillId="3" borderId="0" xfId="0" applyNumberFormat="1" applyFill="1" applyBorder="1" applyProtection="1"/>
    <xf numFmtId="0" fontId="0" fillId="3" borderId="4" xfId="0" applyFill="1" applyBorder="1" applyProtection="1"/>
    <xf numFmtId="0" fontId="0" fillId="22" borderId="6" xfId="0" applyFill="1" applyBorder="1" applyProtection="1">
      <protection locked="0"/>
    </xf>
    <xf numFmtId="0" fontId="0" fillId="22" borderId="7" xfId="0" applyFill="1" applyBorder="1" applyProtection="1">
      <protection locked="0"/>
    </xf>
    <xf numFmtId="0" fontId="0" fillId="22" borderId="8" xfId="0" applyFill="1" applyBorder="1" applyProtection="1">
      <protection locked="0"/>
    </xf>
    <xf numFmtId="0" fontId="0" fillId="3" borderId="9" xfId="0" applyFill="1" applyBorder="1"/>
    <xf numFmtId="1" fontId="4" fillId="3" borderId="0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/>
    </xf>
    <xf numFmtId="167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1" fontId="0" fillId="22" borderId="0" xfId="0" applyNumberFormat="1" applyFill="1" applyAlignment="1" applyProtection="1">
      <alignment horizontal="left"/>
      <protection locked="0"/>
    </xf>
    <xf numFmtId="14" fontId="0" fillId="22" borderId="0" xfId="0" applyNumberFormat="1" applyFill="1" applyAlignment="1" applyProtection="1">
      <alignment horizontal="left"/>
      <protection locked="0"/>
    </xf>
    <xf numFmtId="0" fontId="0" fillId="7" borderId="0" xfId="0" applyFont="1" applyFill="1" applyAlignment="1">
      <alignment horizontal="left"/>
    </xf>
    <xf numFmtId="0" fontId="2" fillId="7" borderId="0" xfId="0" applyFont="1" applyFill="1" applyBorder="1" applyAlignment="1">
      <alignment horizontal="center" wrapText="1"/>
    </xf>
    <xf numFmtId="0" fontId="3" fillId="21" borderId="1" xfId="0" applyFont="1" applyFill="1" applyBorder="1" applyAlignment="1">
      <alignment horizontal="center" vertical="center" wrapText="1"/>
    </xf>
    <xf numFmtId="0" fontId="13" fillId="22" borderId="6" xfId="0" applyFont="1" applyFill="1" applyBorder="1" applyAlignment="1" applyProtection="1">
      <alignment vertical="center" wrapText="1"/>
      <protection locked="0"/>
    </xf>
    <xf numFmtId="0" fontId="13" fillId="22" borderId="7" xfId="0" applyFont="1" applyFill="1" applyBorder="1" applyAlignment="1" applyProtection="1">
      <alignment vertical="center" wrapText="1"/>
      <protection locked="0"/>
    </xf>
    <xf numFmtId="0" fontId="13" fillId="22" borderId="8" xfId="0" applyFont="1" applyFill="1" applyBorder="1" applyAlignment="1" applyProtection="1">
      <alignment vertical="center" wrapText="1"/>
      <protection locked="0"/>
    </xf>
    <xf numFmtId="0" fontId="0" fillId="22" borderId="6" xfId="0" applyFill="1" applyBorder="1" applyProtection="1"/>
    <xf numFmtId="0" fontId="0" fillId="22" borderId="7" xfId="0" applyFill="1" applyBorder="1" applyProtection="1"/>
    <xf numFmtId="0" fontId="0" fillId="22" borderId="8" xfId="0" applyFill="1" applyBorder="1" applyProtection="1"/>
    <xf numFmtId="0" fontId="0" fillId="3" borderId="9" xfId="0" applyFill="1" applyBorder="1" applyProtection="1"/>
    <xf numFmtId="0" fontId="4" fillId="22" borderId="6" xfId="0" applyFont="1" applyFill="1" applyBorder="1" applyAlignment="1" applyProtection="1">
      <alignment horizontal="center"/>
      <protection locked="0"/>
    </xf>
    <xf numFmtId="0" fontId="4" fillId="22" borderId="7" xfId="0" applyFont="1" applyFill="1" applyBorder="1" applyAlignment="1" applyProtection="1">
      <alignment horizontal="center"/>
      <protection locked="0"/>
    </xf>
    <xf numFmtId="0" fontId="4" fillId="22" borderId="8" xfId="0" applyFont="1" applyFill="1" applyBorder="1" applyAlignment="1" applyProtection="1">
      <alignment horizontal="center"/>
      <protection locked="0"/>
    </xf>
    <xf numFmtId="0" fontId="4" fillId="22" borderId="6" xfId="0" applyFont="1" applyFill="1" applyBorder="1" applyAlignment="1" applyProtection="1">
      <alignment horizontal="center" vertical="center"/>
      <protection locked="0"/>
    </xf>
    <xf numFmtId="0" fontId="4" fillId="22" borderId="7" xfId="0" applyFont="1" applyFill="1" applyBorder="1" applyAlignment="1" applyProtection="1">
      <alignment horizontal="center" vertical="center"/>
      <protection locked="0"/>
    </xf>
    <xf numFmtId="0" fontId="4" fillId="22" borderId="8" xfId="0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0" fillId="3" borderId="4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0" borderId="0" xfId="0" applyFill="1" applyBorder="1"/>
    <xf numFmtId="49" fontId="0" fillId="22" borderId="0" xfId="0" applyNumberFormat="1" applyFill="1" applyProtection="1">
      <protection locked="0"/>
    </xf>
    <xf numFmtId="0" fontId="0" fillId="20" borderId="0" xfId="0" applyFill="1"/>
    <xf numFmtId="0" fontId="0" fillId="20" borderId="0" xfId="0" applyFill="1" applyAlignment="1">
      <alignment vertical="center"/>
    </xf>
    <xf numFmtId="0" fontId="0" fillId="22" borderId="10" xfId="0" applyFill="1" applyBorder="1" applyProtection="1">
      <protection locked="0"/>
    </xf>
    <xf numFmtId="0" fontId="0" fillId="22" borderId="2" xfId="0" applyFill="1" applyBorder="1" applyProtection="1">
      <protection locked="0"/>
    </xf>
    <xf numFmtId="0" fontId="2" fillId="20" borderId="0" xfId="0" applyFont="1" applyFill="1"/>
    <xf numFmtId="0" fontId="2" fillId="20" borderId="0" xfId="0" applyFont="1" applyFill="1" applyBorder="1"/>
    <xf numFmtId="0" fontId="0" fillId="20" borderId="0" xfId="0" applyFill="1" applyAlignment="1">
      <alignment horizontal="left"/>
    </xf>
    <xf numFmtId="165" fontId="0" fillId="0" borderId="0" xfId="0" applyNumberFormat="1" applyFill="1" applyAlignment="1" applyProtection="1">
      <alignment horizontal="left"/>
    </xf>
    <xf numFmtId="0" fontId="4" fillId="20" borderId="0" xfId="0" applyFont="1" applyFill="1" applyAlignment="1">
      <alignment horizontal="center" vertical="center"/>
    </xf>
    <xf numFmtId="0" fontId="16" fillId="20" borderId="0" xfId="0" applyFont="1" applyFill="1" applyAlignment="1">
      <alignment horizontal="center" vertical="center"/>
    </xf>
    <xf numFmtId="0" fontId="0" fillId="20" borderId="0" xfId="0" applyFill="1" applyAlignment="1">
      <alignment horizontal="left" vertical="center"/>
    </xf>
    <xf numFmtId="0" fontId="0" fillId="22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/>
    <xf numFmtId="0" fontId="1" fillId="20" borderId="0" xfId="0" applyFont="1" applyFill="1" applyAlignment="1">
      <alignment horizontal="center"/>
    </xf>
    <xf numFmtId="165" fontId="0" fillId="20" borderId="0" xfId="0" applyNumberFormat="1" applyFill="1" applyAlignment="1">
      <alignment horizontal="left"/>
    </xf>
    <xf numFmtId="0" fontId="0" fillId="7" borderId="0" xfId="0" applyFill="1" applyAlignment="1" applyProtection="1">
      <alignment horizontal="left"/>
    </xf>
    <xf numFmtId="0" fontId="6" fillId="24" borderId="0" xfId="0" applyFont="1" applyFill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/>
    </xf>
    <xf numFmtId="0" fontId="0" fillId="20" borderId="0" xfId="0" applyNumberFormat="1" applyFill="1"/>
    <xf numFmtId="0" fontId="0" fillId="7" borderId="0" xfId="0" applyFill="1" applyProtection="1"/>
    <xf numFmtId="0" fontId="2" fillId="27" borderId="0" xfId="0" applyFont="1" applyFill="1" applyProtection="1">
      <protection locked="0"/>
    </xf>
    <xf numFmtId="49" fontId="0" fillId="22" borderId="0" xfId="0" applyNumberFormat="1" applyFill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2" borderId="0" xfId="0" applyFont="1" applyFill="1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/>
    <xf numFmtId="0" fontId="6" fillId="23" borderId="0" xfId="0" applyFont="1" applyFill="1" applyAlignment="1">
      <alignment horizontal="center" vertical="center" wrapText="1"/>
    </xf>
    <xf numFmtId="0" fontId="6" fillId="2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2" borderId="0" xfId="0" applyFill="1" applyAlignment="1" applyProtection="1">
      <alignment horizontal="left"/>
      <protection locked="0"/>
    </xf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1C59D"/>
      <color rgb="FF99FFCC"/>
      <color rgb="FF8A8A8A"/>
      <color rgb="FF9EBD5F"/>
      <color rgb="FF88A945"/>
      <color rgb="FFF79443"/>
      <color rgb="FFFCD5B4"/>
      <color rgb="FFB2CDA7"/>
      <color rgb="FFA5CFAF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104776</xdr:rowOff>
    </xdr:from>
    <xdr:ext cx="4943473" cy="593304"/>
    <xdr:sp macro="" textlink="">
      <xdr:nvSpPr>
        <xdr:cNvPr id="3" name="Rectangle 2"/>
        <xdr:cNvSpPr/>
      </xdr:nvSpPr>
      <xdr:spPr>
        <a:xfrm>
          <a:off x="2" y="104776"/>
          <a:ext cx="4943473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</a:t>
          </a:r>
          <a:r>
            <a:rPr lang="en-US" sz="32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F loan Application Creator</a:t>
          </a:r>
          <a:endParaRPr lang="en-US" sz="32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960374</xdr:colOff>
      <xdr:row>3</xdr:row>
      <xdr:rowOff>210089</xdr:rowOff>
    </xdr:from>
    <xdr:ext cx="328360" cy="593304"/>
    <xdr:sp macro="" textlink="">
      <xdr:nvSpPr>
        <xdr:cNvPr id="4" name="Rectangle 3"/>
        <xdr:cNvSpPr/>
      </xdr:nvSpPr>
      <xdr:spPr>
        <a:xfrm>
          <a:off x="4303649" y="2067464"/>
          <a:ext cx="32836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buFont typeface="Arial" pitchFamily="34" charset="0"/>
            <a:buChar char="•"/>
          </a:pPr>
          <a:endParaRPr lang="en-US" sz="32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371474</xdr:colOff>
      <xdr:row>0</xdr:row>
      <xdr:rowOff>561975</xdr:rowOff>
    </xdr:from>
    <xdr:ext cx="1685925" cy="405432"/>
    <xdr:sp macro="" textlink="">
      <xdr:nvSpPr>
        <xdr:cNvPr id="5" name="Rectangle 4"/>
        <xdr:cNvSpPr/>
      </xdr:nvSpPr>
      <xdr:spPr>
        <a:xfrm>
          <a:off x="3105149" y="561975"/>
          <a:ext cx="168592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solidFill>
                <a:schemeClr val="accent6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Version</a:t>
          </a:r>
          <a:r>
            <a:rPr lang="en-US" sz="2000" b="1" cap="none" spc="0" baseline="0">
              <a:ln w="11430"/>
              <a:solidFill>
                <a:schemeClr val="accent6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2.2</a:t>
          </a:r>
          <a:endParaRPr lang="en-US" sz="2000" b="1" cap="none" spc="0">
            <a:ln w="11430"/>
            <a:solidFill>
              <a:schemeClr val="accent6">
                <a:lumMod val="75000"/>
              </a:schemeClr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95250</xdr:colOff>
      <xdr:row>17</xdr:row>
      <xdr:rowOff>95250</xdr:rowOff>
    </xdr:from>
    <xdr:to>
      <xdr:col>6</xdr:col>
      <xdr:colOff>914400</xdr:colOff>
      <xdr:row>21</xdr:row>
      <xdr:rowOff>152400</xdr:rowOff>
    </xdr:to>
    <xdr:pic>
      <xdr:nvPicPr>
        <xdr:cNvPr id="6" name="Picture 5" descr="photo sudhe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5048250"/>
          <a:ext cx="8191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1085849</xdr:colOff>
      <xdr:row>26</xdr:row>
      <xdr:rowOff>0</xdr:rowOff>
    </xdr:from>
    <xdr:to>
      <xdr:col>2</xdr:col>
      <xdr:colOff>95250</xdr:colOff>
      <xdr:row>28</xdr:row>
      <xdr:rowOff>0</xdr:rowOff>
    </xdr:to>
    <xdr:sp macro="" textlink="">
      <xdr:nvSpPr>
        <xdr:cNvPr id="2" name="Down Arrow 1"/>
        <xdr:cNvSpPr/>
      </xdr:nvSpPr>
      <xdr:spPr>
        <a:xfrm>
          <a:off x="1504949" y="4867275"/>
          <a:ext cx="1352551" cy="381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152401</xdr:colOff>
      <xdr:row>0</xdr:row>
      <xdr:rowOff>47625</xdr:rowOff>
    </xdr:from>
    <xdr:ext cx="9944100" cy="593304"/>
    <xdr:sp macro="" textlink="">
      <xdr:nvSpPr>
        <xdr:cNvPr id="4" name="Rectangle 3"/>
        <xdr:cNvSpPr/>
      </xdr:nvSpPr>
      <xdr:spPr>
        <a:xfrm>
          <a:off x="152401" y="47625"/>
          <a:ext cx="99441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Provident Fund Loan Application Creator </a:t>
          </a:r>
          <a:r>
            <a:rPr lang="en-US" sz="2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Version</a:t>
          </a:r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2.2</a:t>
          </a:r>
        </a:p>
      </xdr:txBody>
    </xdr:sp>
    <xdr:clientData/>
  </xdr:oneCellAnchor>
  <xdr:twoCellAnchor>
    <xdr:from>
      <xdr:col>14</xdr:col>
      <xdr:colOff>104774</xdr:colOff>
      <xdr:row>11</xdr:row>
      <xdr:rowOff>161925</xdr:rowOff>
    </xdr:from>
    <xdr:to>
      <xdr:col>26</xdr:col>
      <xdr:colOff>495299</xdr:colOff>
      <xdr:row>21</xdr:row>
      <xdr:rowOff>47625</xdr:rowOff>
    </xdr:to>
    <xdr:sp macro="" textlink="">
      <xdr:nvSpPr>
        <xdr:cNvPr id="5" name="Rounded Rectangle 4"/>
        <xdr:cNvSpPr/>
      </xdr:nvSpPr>
      <xdr:spPr>
        <a:xfrm>
          <a:off x="10639424" y="2819400"/>
          <a:ext cx="2828925" cy="17907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304800" dist="177800" dir="3000000" algn="ctr" rotWithShape="0">
            <a:srgbClr val="000000">
              <a:alpha val="95000"/>
            </a:srgbClr>
          </a:outerShdw>
        </a:effectLst>
        <a:scene3d>
          <a:camera prst="orthographicFront"/>
          <a:lightRig rig="threePt" dir="t"/>
        </a:scene3d>
        <a:sp3d contourW="25400">
          <a:bevelT w="114300"/>
          <a:bevelB w="1143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You can enter Pay Revision arrears and Pay Arrears credited to PF in the 'Form E Pages'. Before submitting the loan application verify </a:t>
          </a:r>
          <a:r>
            <a:rPr lang="en-US" sz="1400" b="1" baseline="0">
              <a:solidFill>
                <a:sysClr val="windowText" lastClr="000000"/>
              </a:solidFill>
            </a:rPr>
            <a:t> and make sure that all entries are correct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123825</xdr:colOff>
      <xdr:row>23</xdr:row>
      <xdr:rowOff>85725</xdr:rowOff>
    </xdr:from>
    <xdr:to>
      <xdr:col>26</xdr:col>
      <xdr:colOff>600482</xdr:colOff>
      <xdr:row>47</xdr:row>
      <xdr:rowOff>162581</xdr:rowOff>
    </xdr:to>
    <xdr:pic>
      <xdr:nvPicPr>
        <xdr:cNvPr id="6" name="Picture 5" descr="req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5048250"/>
          <a:ext cx="2915057" cy="4696481"/>
        </a:xfrm>
        <a:prstGeom prst="rect">
          <a:avLst/>
        </a:prstGeom>
        <a:effectLst>
          <a:outerShdw blurRad="444500" dist="228600" dir="3720000" algn="ctr" rotWithShape="0">
            <a:srgbClr val="000000">
              <a:alpha val="8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561976</xdr:colOff>
      <xdr:row>8</xdr:row>
      <xdr:rowOff>0</xdr:rowOff>
    </xdr:from>
    <xdr:to>
      <xdr:col>14</xdr:col>
      <xdr:colOff>180976</xdr:colOff>
      <xdr:row>10</xdr:row>
      <xdr:rowOff>9525</xdr:rowOff>
    </xdr:to>
    <xdr:sp macro="" textlink="">
      <xdr:nvSpPr>
        <xdr:cNvPr id="2" name="Rounded Rectangle 1"/>
        <xdr:cNvSpPr/>
      </xdr:nvSpPr>
      <xdr:spPr>
        <a:xfrm>
          <a:off x="8058151" y="1552575"/>
          <a:ext cx="1676400" cy="676275"/>
        </a:xfrm>
        <a:prstGeom prst="roundRect">
          <a:avLst>
            <a:gd name="adj" fmla="val 15259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279400" dist="203200" dir="3240000" algn="ctr" rotWithShape="0">
            <a:srgbClr val="000000">
              <a:alpha val="89000"/>
            </a:srgbClr>
          </a:outerShdw>
        </a:effectLst>
        <a:scene3d>
          <a:camera prst="orthographicFront"/>
          <a:lightRig rig="threePt" dir="t"/>
        </a:scene3d>
        <a:sp3d contourW="76200">
          <a:bevelT w="114300"/>
          <a:bevelB w="1143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Enter Data in Green Cells</a:t>
          </a:r>
          <a:r>
            <a:rPr lang="en-U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13</xdr:row>
      <xdr:rowOff>0</xdr:rowOff>
    </xdr:from>
    <xdr:to>
      <xdr:col>29</xdr:col>
      <xdr:colOff>581025</xdr:colOff>
      <xdr:row>13</xdr:row>
      <xdr:rowOff>200025</xdr:rowOff>
    </xdr:to>
    <xdr:sp macro="" textlink="">
      <xdr:nvSpPr>
        <xdr:cNvPr id="8" name="Left Arrow 7"/>
        <xdr:cNvSpPr/>
      </xdr:nvSpPr>
      <xdr:spPr>
        <a:xfrm>
          <a:off x="18802350" y="2581275"/>
          <a:ext cx="581025" cy="200025"/>
        </a:xfrm>
        <a:prstGeom prst="lef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561975</xdr:colOff>
      <xdr:row>3</xdr:row>
      <xdr:rowOff>95250</xdr:rowOff>
    </xdr:from>
    <xdr:to>
      <xdr:col>20</xdr:col>
      <xdr:colOff>485775</xdr:colOff>
      <xdr:row>7</xdr:row>
      <xdr:rowOff>85725</xdr:rowOff>
    </xdr:to>
    <xdr:sp macro="" textlink="">
      <xdr:nvSpPr>
        <xdr:cNvPr id="4" name="Rounded Rectangle 3"/>
        <xdr:cNvSpPr/>
      </xdr:nvSpPr>
      <xdr:spPr>
        <a:xfrm>
          <a:off x="6934200" y="704850"/>
          <a:ext cx="1752600" cy="9144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228600" dist="152400" dir="4440000" algn="ctr" rotWithShape="0">
            <a:srgbClr val="000000">
              <a:alpha val="83000"/>
            </a:srgbClr>
          </a:outerShdw>
        </a:effectLst>
        <a:scene3d>
          <a:camera prst="orthographicFront"/>
          <a:lightRig rig="threePt" dir="t"/>
        </a:scene3d>
        <a:sp3d extrusionH="63500">
          <a:bevelT w="127000" h="127000"/>
          <a:bevelB w="127000" h="1270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Enter details</a:t>
          </a:r>
          <a:r>
            <a:rPr lang="en-US" sz="1800" b="1" baseline="0">
              <a:solidFill>
                <a:schemeClr val="tx1"/>
              </a:solidFill>
            </a:rPr>
            <a:t> in green cells.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4</xdr:row>
      <xdr:rowOff>38100</xdr:rowOff>
    </xdr:from>
    <xdr:to>
      <xdr:col>19</xdr:col>
      <xdr:colOff>219075</xdr:colOff>
      <xdr:row>9</xdr:row>
      <xdr:rowOff>76200</xdr:rowOff>
    </xdr:to>
    <xdr:sp macro="" textlink="">
      <xdr:nvSpPr>
        <xdr:cNvPr id="2" name="Rounded Rectangle 1"/>
        <xdr:cNvSpPr/>
      </xdr:nvSpPr>
      <xdr:spPr>
        <a:xfrm>
          <a:off x="6562725" y="561975"/>
          <a:ext cx="1790700" cy="9144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254000" dist="139700" dir="2760000" algn="ctr" rotWithShape="0">
            <a:srgbClr val="000000">
              <a:alpha val="76000"/>
            </a:srgbClr>
          </a:outerShdw>
        </a:effectLst>
        <a:scene3d>
          <a:camera prst="orthographicFront"/>
          <a:lightRig rig="threePt" dir="t"/>
        </a:scene3d>
        <a:sp3d>
          <a:bevelT w="114300" h="114300"/>
          <a:bevelB w="114300" h="1143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Enter details in green cells.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3</xdr:row>
      <xdr:rowOff>47625</xdr:rowOff>
    </xdr:from>
    <xdr:to>
      <xdr:col>14</xdr:col>
      <xdr:colOff>466725</xdr:colOff>
      <xdr:row>6</xdr:row>
      <xdr:rowOff>152400</xdr:rowOff>
    </xdr:to>
    <xdr:sp macro="" textlink="">
      <xdr:nvSpPr>
        <xdr:cNvPr id="2" name="Rounded Rectangle 1"/>
        <xdr:cNvSpPr/>
      </xdr:nvSpPr>
      <xdr:spPr>
        <a:xfrm>
          <a:off x="7439025" y="666750"/>
          <a:ext cx="1905000" cy="75247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215900" dist="139700" dir="3240000" algn="ctr" rotWithShape="0">
            <a:srgbClr val="000000">
              <a:alpha val="93000"/>
            </a:srgbClr>
          </a:outerShdw>
        </a:effectLst>
        <a:scene3d>
          <a:camera prst="orthographicFront"/>
          <a:lightRig rig="threePt" dir="t"/>
        </a:scene3d>
        <a:sp3d extrusionH="63500" contourW="6350">
          <a:bevelT w="127000" h="127000"/>
          <a:bevelB w="127000" h="1270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Enter details in green cells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2</xdr:row>
      <xdr:rowOff>123825</xdr:rowOff>
    </xdr:from>
    <xdr:to>
      <xdr:col>15</xdr:col>
      <xdr:colOff>9525</xdr:colOff>
      <xdr:row>5</xdr:row>
      <xdr:rowOff>104775</xdr:rowOff>
    </xdr:to>
    <xdr:sp macro="" textlink="">
      <xdr:nvSpPr>
        <xdr:cNvPr id="3" name="Rounded Rectangle 2"/>
        <xdr:cNvSpPr/>
      </xdr:nvSpPr>
      <xdr:spPr>
        <a:xfrm>
          <a:off x="6600825" y="590550"/>
          <a:ext cx="2552700" cy="7239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292100" dist="228600" dir="3000000" algn="ctr" rotWithShape="0">
            <a:srgbClr val="000000">
              <a:alpha val="92000"/>
            </a:srgbClr>
          </a:outerShdw>
        </a:effectLst>
        <a:scene3d>
          <a:camera prst="orthographicFront"/>
          <a:lightRig rig="threePt" dir="t"/>
        </a:scene3d>
        <a:sp3d contourW="76200">
          <a:bevelT w="114300"/>
          <a:bevelB w="1143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This Affidavict is to attach with Application for NRA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deeeertk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40"/>
  <sheetViews>
    <sheetView workbookViewId="0">
      <selection activeCell="A25" sqref="A25"/>
    </sheetView>
  </sheetViews>
  <sheetFormatPr defaultRowHeight="15"/>
  <cols>
    <col min="1" max="1" width="4.42578125" customWidth="1"/>
    <col min="7" max="7" width="15" customWidth="1"/>
  </cols>
  <sheetData>
    <row r="1" spans="1:45" ht="87.75" customHeight="1">
      <c r="A1" s="225" t="s">
        <v>305</v>
      </c>
      <c r="B1" s="226"/>
      <c r="C1" s="226"/>
      <c r="D1" s="226"/>
      <c r="E1" s="226"/>
      <c r="F1" s="226"/>
      <c r="G1" s="226"/>
      <c r="H1" s="227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08"/>
      <c r="AR1" s="108"/>
      <c r="AS1" s="108"/>
    </row>
    <row r="2" spans="1:45" ht="23.25" customHeight="1">
      <c r="A2" s="228" t="s">
        <v>234</v>
      </c>
      <c r="B2" s="229"/>
      <c r="C2" s="229"/>
      <c r="D2" s="229"/>
      <c r="E2" s="229"/>
      <c r="F2" s="229"/>
      <c r="G2" s="229"/>
      <c r="H2" s="230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08"/>
      <c r="AR2" s="108"/>
      <c r="AS2" s="108"/>
    </row>
    <row r="3" spans="1:45" ht="19.5" customHeight="1">
      <c r="A3" s="113">
        <v>1</v>
      </c>
      <c r="B3" s="236" t="s">
        <v>235</v>
      </c>
      <c r="C3" s="236"/>
      <c r="D3" s="236"/>
      <c r="E3" s="236"/>
      <c r="F3" s="236"/>
      <c r="G3" s="236"/>
      <c r="H3" s="237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08"/>
      <c r="AR3" s="108"/>
      <c r="AS3" s="108"/>
    </row>
    <row r="4" spans="1:45" ht="19.5" customHeight="1">
      <c r="A4" s="113"/>
      <c r="B4" s="236" t="s">
        <v>244</v>
      </c>
      <c r="C4" s="236"/>
      <c r="D4" s="236"/>
      <c r="E4" s="236"/>
      <c r="F4" s="236"/>
      <c r="G4" s="236"/>
      <c r="H4" s="237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08"/>
      <c r="AR4" s="108"/>
      <c r="AS4" s="108"/>
    </row>
    <row r="5" spans="1:45" ht="19.5" customHeight="1">
      <c r="A5" s="113">
        <v>2</v>
      </c>
      <c r="B5" s="236" t="s">
        <v>302</v>
      </c>
      <c r="C5" s="236"/>
      <c r="D5" s="236"/>
      <c r="E5" s="236"/>
      <c r="F5" s="236"/>
      <c r="G5" s="236"/>
      <c r="H5" s="237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08"/>
      <c r="AR5" s="108"/>
      <c r="AS5" s="108"/>
    </row>
    <row r="6" spans="1:45" ht="19.5" customHeight="1">
      <c r="A6" s="113"/>
      <c r="B6" s="236" t="s">
        <v>303</v>
      </c>
      <c r="C6" s="236"/>
      <c r="D6" s="236"/>
      <c r="E6" s="236"/>
      <c r="F6" s="236"/>
      <c r="G6" s="236"/>
      <c r="H6" s="237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08"/>
      <c r="AR6" s="108"/>
      <c r="AS6" s="108"/>
    </row>
    <row r="7" spans="1:45" ht="19.5" customHeight="1">
      <c r="A7" s="113"/>
      <c r="B7" s="236" t="s">
        <v>304</v>
      </c>
      <c r="C7" s="236"/>
      <c r="D7" s="236"/>
      <c r="E7" s="236"/>
      <c r="F7" s="236"/>
      <c r="G7" s="236"/>
      <c r="H7" s="237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08"/>
      <c r="AR7" s="108"/>
      <c r="AS7" s="108"/>
    </row>
    <row r="8" spans="1:45" ht="19.5" customHeight="1">
      <c r="A8" s="113">
        <v>3</v>
      </c>
      <c r="B8" s="236" t="s">
        <v>236</v>
      </c>
      <c r="C8" s="236"/>
      <c r="D8" s="236"/>
      <c r="E8" s="236"/>
      <c r="F8" s="236"/>
      <c r="G8" s="236"/>
      <c r="H8" s="237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08"/>
      <c r="AR8" s="108"/>
      <c r="AS8" s="108"/>
    </row>
    <row r="9" spans="1:45" ht="19.5" customHeight="1">
      <c r="A9" s="113"/>
      <c r="B9" s="236" t="s">
        <v>237</v>
      </c>
      <c r="C9" s="236"/>
      <c r="D9" s="236"/>
      <c r="E9" s="236"/>
      <c r="F9" s="236"/>
      <c r="G9" s="236"/>
      <c r="H9" s="237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08"/>
      <c r="AR9" s="108"/>
      <c r="AS9" s="108"/>
    </row>
    <row r="10" spans="1:45" ht="19.5" customHeight="1">
      <c r="A10" s="113">
        <v>4</v>
      </c>
      <c r="B10" s="236" t="s">
        <v>238</v>
      </c>
      <c r="C10" s="236"/>
      <c r="D10" s="236"/>
      <c r="E10" s="236"/>
      <c r="F10" s="236"/>
      <c r="G10" s="236"/>
      <c r="H10" s="237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08"/>
      <c r="AR10" s="108"/>
      <c r="AS10" s="108"/>
    </row>
    <row r="11" spans="1:45" ht="19.5" customHeight="1">
      <c r="A11" s="113"/>
      <c r="B11" s="236" t="s">
        <v>239</v>
      </c>
      <c r="C11" s="236"/>
      <c r="D11" s="236"/>
      <c r="E11" s="236"/>
      <c r="F11" s="236"/>
      <c r="G11" s="236"/>
      <c r="H11" s="237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08"/>
      <c r="AR11" s="108"/>
      <c r="AS11" s="108"/>
    </row>
    <row r="12" spans="1:45" ht="19.5" customHeight="1">
      <c r="A12" s="113"/>
      <c r="B12" s="236" t="s">
        <v>240</v>
      </c>
      <c r="C12" s="236"/>
      <c r="D12" s="236"/>
      <c r="E12" s="236"/>
      <c r="F12" s="236"/>
      <c r="G12" s="236"/>
      <c r="H12" s="237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08"/>
      <c r="AR12" s="108"/>
      <c r="AS12" s="108"/>
    </row>
    <row r="13" spans="1:45" ht="19.5" customHeight="1">
      <c r="A13" s="113"/>
      <c r="B13" s="236" t="s">
        <v>241</v>
      </c>
      <c r="C13" s="236"/>
      <c r="D13" s="236"/>
      <c r="E13" s="236"/>
      <c r="F13" s="236"/>
      <c r="G13" s="236"/>
      <c r="H13" s="237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08"/>
      <c r="AR13" s="108"/>
      <c r="AS13" s="108"/>
    </row>
    <row r="14" spans="1:45" ht="19.5" customHeight="1">
      <c r="A14" s="113"/>
      <c r="B14" s="236" t="s">
        <v>242</v>
      </c>
      <c r="C14" s="236"/>
      <c r="D14" s="236"/>
      <c r="E14" s="236"/>
      <c r="F14" s="236"/>
      <c r="G14" s="236"/>
      <c r="H14" s="237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08"/>
      <c r="AR14" s="108"/>
      <c r="AS14" s="108"/>
    </row>
    <row r="15" spans="1:45" ht="19.5" customHeight="1">
      <c r="A15" s="113"/>
      <c r="B15" s="236" t="s">
        <v>243</v>
      </c>
      <c r="C15" s="236"/>
      <c r="D15" s="236"/>
      <c r="E15" s="236"/>
      <c r="F15" s="236"/>
      <c r="G15" s="236"/>
      <c r="H15" s="237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08"/>
      <c r="AR15" s="108"/>
      <c r="AS15" s="108"/>
    </row>
    <row r="16" spans="1:45" ht="19.5" customHeight="1">
      <c r="A16" s="113">
        <v>5</v>
      </c>
      <c r="B16" s="236" t="s">
        <v>334</v>
      </c>
      <c r="C16" s="236"/>
      <c r="D16" s="236"/>
      <c r="E16" s="236"/>
      <c r="F16" s="236"/>
      <c r="G16" s="236"/>
      <c r="H16" s="237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08"/>
      <c r="AR16" s="108"/>
      <c r="AS16" s="108"/>
    </row>
    <row r="17" spans="1:45">
      <c r="A17" s="114"/>
      <c r="B17" s="236"/>
      <c r="C17" s="236"/>
      <c r="D17" s="236"/>
      <c r="E17" s="236"/>
      <c r="F17" s="236"/>
      <c r="G17" s="236"/>
      <c r="H17" s="237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08"/>
      <c r="AR17" s="108"/>
      <c r="AS17" s="108"/>
    </row>
    <row r="18" spans="1:45">
      <c r="A18" s="110"/>
      <c r="B18" s="238"/>
      <c r="C18" s="238"/>
      <c r="D18" s="238"/>
      <c r="E18" s="238"/>
      <c r="F18" s="238"/>
      <c r="G18" s="117"/>
      <c r="H18" s="118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08"/>
      <c r="AR18" s="108"/>
      <c r="AS18" s="108"/>
    </row>
    <row r="19" spans="1:45">
      <c r="A19" s="111"/>
      <c r="B19" s="231" t="s">
        <v>245</v>
      </c>
      <c r="C19" s="231"/>
      <c r="D19" s="231"/>
      <c r="E19" s="231"/>
      <c r="F19" s="231"/>
      <c r="G19" s="231"/>
      <c r="H19" s="232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08"/>
      <c r="AR19" s="108"/>
      <c r="AS19" s="108"/>
    </row>
    <row r="20" spans="1:45" s="107" customFormat="1">
      <c r="A20" s="111"/>
      <c r="B20" s="231" t="s">
        <v>246</v>
      </c>
      <c r="C20" s="231"/>
      <c r="D20" s="231"/>
      <c r="E20" s="231"/>
      <c r="F20" s="231"/>
      <c r="G20" s="231"/>
      <c r="H20" s="232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08"/>
      <c r="AR20" s="108"/>
      <c r="AS20" s="108"/>
    </row>
    <row r="21" spans="1:45">
      <c r="A21" s="111"/>
      <c r="B21" s="231" t="s">
        <v>247</v>
      </c>
      <c r="C21" s="231"/>
      <c r="D21" s="231"/>
      <c r="E21" s="231"/>
      <c r="F21" s="231"/>
      <c r="G21" s="231"/>
      <c r="H21" s="232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08"/>
      <c r="AR21" s="108"/>
      <c r="AS21" s="108"/>
    </row>
    <row r="22" spans="1:45">
      <c r="A22" s="111"/>
      <c r="B22" s="233" t="s">
        <v>248</v>
      </c>
      <c r="C22" s="231"/>
      <c r="D22" s="231"/>
      <c r="E22" s="231"/>
      <c r="F22" s="231"/>
      <c r="G22" s="231"/>
      <c r="H22" s="232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08"/>
      <c r="AR22" s="108"/>
      <c r="AS22" s="108"/>
    </row>
    <row r="23" spans="1:45">
      <c r="A23" s="112"/>
      <c r="B23" s="234" t="s">
        <v>249</v>
      </c>
      <c r="C23" s="234"/>
      <c r="D23" s="234"/>
      <c r="E23" s="234"/>
      <c r="F23" s="234"/>
      <c r="G23" s="234"/>
      <c r="H23" s="23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08"/>
      <c r="AR23" s="108"/>
      <c r="AS23" s="108"/>
    </row>
    <row r="24" spans="1:45">
      <c r="A24" s="116"/>
      <c r="B24" s="224"/>
      <c r="C24" s="224"/>
      <c r="D24" s="224"/>
      <c r="E24" s="224"/>
      <c r="F24" s="224"/>
      <c r="G24" s="224"/>
      <c r="H24" s="224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08"/>
      <c r="AR24" s="108"/>
      <c r="AS24" s="108"/>
    </row>
    <row r="25" spans="1:45">
      <c r="A25" s="116"/>
      <c r="B25" s="224"/>
      <c r="C25" s="224"/>
      <c r="D25" s="224"/>
      <c r="E25" s="224"/>
      <c r="F25" s="224"/>
      <c r="G25" s="224"/>
      <c r="H25" s="224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08"/>
      <c r="AR25" s="108"/>
      <c r="AS25" s="108"/>
    </row>
    <row r="26" spans="1:45">
      <c r="A26" s="116"/>
      <c r="B26" s="224"/>
      <c r="C26" s="224"/>
      <c r="D26" s="224"/>
      <c r="E26" s="224"/>
      <c r="F26" s="224"/>
      <c r="G26" s="224"/>
      <c r="H26" s="224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08"/>
      <c r="AR26" s="108"/>
      <c r="AS26" s="108"/>
    </row>
    <row r="27" spans="1:45">
      <c r="A27" s="116"/>
      <c r="B27" s="224"/>
      <c r="C27" s="224"/>
      <c r="D27" s="224"/>
      <c r="E27" s="224"/>
      <c r="F27" s="224"/>
      <c r="G27" s="224"/>
      <c r="H27" s="224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08"/>
      <c r="AR27" s="108"/>
      <c r="AS27" s="108"/>
    </row>
    <row r="28" spans="1:45">
      <c r="A28" s="116"/>
      <c r="B28" s="224"/>
      <c r="C28" s="224"/>
      <c r="D28" s="224"/>
      <c r="E28" s="224"/>
      <c r="F28" s="224"/>
      <c r="G28" s="224"/>
      <c r="H28" s="22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08"/>
      <c r="AR28" s="108"/>
      <c r="AS28" s="108"/>
    </row>
    <row r="29" spans="1:45">
      <c r="A29" s="116"/>
      <c r="B29" s="224"/>
      <c r="C29" s="224"/>
      <c r="D29" s="224"/>
      <c r="E29" s="224"/>
      <c r="F29" s="224"/>
      <c r="G29" s="224"/>
      <c r="H29" s="224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08"/>
      <c r="AR29" s="108"/>
      <c r="AS29" s="108"/>
    </row>
    <row r="30" spans="1:4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08"/>
      <c r="AR30" s="108"/>
      <c r="AS30" s="108"/>
    </row>
    <row r="31" spans="1:4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08"/>
      <c r="AR31" s="108"/>
      <c r="AS31" s="108"/>
    </row>
    <row r="32" spans="1:4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08"/>
      <c r="AR32" s="108"/>
      <c r="AS32" s="108"/>
    </row>
    <row r="33" spans="1:4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08"/>
      <c r="AR33" s="108"/>
      <c r="AS33" s="108"/>
    </row>
    <row r="34" spans="1:4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08"/>
      <c r="AR34" s="108"/>
      <c r="AS34" s="108"/>
    </row>
    <row r="35" spans="1:4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08"/>
      <c r="AR35" s="108"/>
      <c r="AS35" s="108"/>
    </row>
    <row r="36" spans="1:4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08"/>
      <c r="AR36" s="108"/>
      <c r="AS36" s="108"/>
    </row>
    <row r="37" spans="1:4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08"/>
      <c r="AR37" s="108"/>
      <c r="AS37" s="108"/>
    </row>
    <row r="38" spans="1:4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08"/>
      <c r="AR38" s="108"/>
      <c r="AS38" s="108"/>
    </row>
    <row r="39" spans="1:4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08"/>
      <c r="AR39" s="108"/>
      <c r="AS39" s="108"/>
    </row>
    <row r="40" spans="1:4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08"/>
      <c r="AR40" s="108"/>
      <c r="AS40" s="108"/>
    </row>
    <row r="41" spans="1:4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08"/>
      <c r="AR41" s="108"/>
      <c r="AS41" s="108"/>
    </row>
    <row r="42" spans="1:4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08"/>
      <c r="AR42" s="108"/>
      <c r="AS42" s="108"/>
    </row>
    <row r="43" spans="1:4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08"/>
      <c r="AR43" s="108"/>
      <c r="AS43" s="108"/>
    </row>
    <row r="44" spans="1:4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08"/>
      <c r="AR44" s="108"/>
      <c r="AS44" s="108"/>
    </row>
    <row r="45" spans="1:4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08"/>
      <c r="AR45" s="108"/>
      <c r="AS45" s="108"/>
    </row>
    <row r="46" spans="1:4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08"/>
      <c r="AR46" s="108"/>
      <c r="AS46" s="108"/>
    </row>
    <row r="47" spans="1:4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08"/>
      <c r="AR47" s="108"/>
      <c r="AS47" s="108"/>
    </row>
    <row r="48" spans="1:4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08"/>
      <c r="AR48" s="108"/>
      <c r="AS48" s="108"/>
    </row>
    <row r="49" spans="1:4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08"/>
      <c r="AR49" s="108"/>
      <c r="AS49" s="108"/>
    </row>
    <row r="50" spans="1:4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08"/>
      <c r="AR50" s="108"/>
      <c r="AS50" s="108"/>
    </row>
    <row r="51" spans="1:4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08"/>
      <c r="AR51" s="108"/>
      <c r="AS51" s="108"/>
    </row>
    <row r="52" spans="1:4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08"/>
      <c r="AR52" s="108"/>
      <c r="AS52" s="108"/>
    </row>
    <row r="53" spans="1:4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08"/>
      <c r="AR53" s="108"/>
      <c r="AS53" s="108"/>
    </row>
    <row r="54" spans="1:4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08"/>
      <c r="AR54" s="108"/>
      <c r="AS54" s="108"/>
    </row>
    <row r="55" spans="1:4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08"/>
      <c r="AR55" s="108"/>
      <c r="AS55" s="108"/>
    </row>
    <row r="56" spans="1:4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08"/>
      <c r="AR56" s="108"/>
      <c r="AS56" s="108"/>
    </row>
    <row r="57" spans="1:4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08"/>
      <c r="AR57" s="108"/>
      <c r="AS57" s="108"/>
    </row>
    <row r="58" spans="1:4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08"/>
      <c r="AR58" s="108"/>
      <c r="AS58" s="108"/>
    </row>
    <row r="59" spans="1:4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08"/>
      <c r="AR59" s="108"/>
      <c r="AS59" s="108"/>
    </row>
    <row r="60" spans="1:4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08"/>
      <c r="AR60" s="108"/>
      <c r="AS60" s="108"/>
    </row>
    <row r="61" spans="1:4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08"/>
      <c r="AR61" s="108"/>
      <c r="AS61" s="108"/>
    </row>
    <row r="62" spans="1:4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08"/>
      <c r="AR62" s="108"/>
      <c r="AS62" s="108"/>
    </row>
    <row r="63" spans="1:4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08"/>
      <c r="AR63" s="108"/>
      <c r="AS63" s="108"/>
    </row>
    <row r="64" spans="1:4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08"/>
      <c r="AR64" s="108"/>
      <c r="AS64" s="108"/>
    </row>
    <row r="65" spans="1:4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08"/>
      <c r="AR65" s="108"/>
      <c r="AS65" s="108"/>
    </row>
    <row r="66" spans="1:4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08"/>
      <c r="AR66" s="108"/>
      <c r="AS66" s="108"/>
    </row>
    <row r="67" spans="1:4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08"/>
      <c r="AR67" s="108"/>
      <c r="AS67" s="108"/>
    </row>
    <row r="68" spans="1:4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08"/>
      <c r="AR68" s="108"/>
      <c r="AS68" s="108"/>
    </row>
    <row r="69" spans="1:4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08"/>
      <c r="AR69" s="108"/>
      <c r="AS69" s="108"/>
    </row>
    <row r="70" spans="1:4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08"/>
      <c r="AR70" s="108"/>
      <c r="AS70" s="108"/>
    </row>
    <row r="71" spans="1:4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08"/>
      <c r="AR71" s="108"/>
      <c r="AS71" s="108"/>
    </row>
    <row r="72" spans="1:4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08"/>
      <c r="AR72" s="108"/>
      <c r="AS72" s="108"/>
    </row>
    <row r="73" spans="1:4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08"/>
      <c r="AR73" s="108"/>
      <c r="AS73" s="108"/>
    </row>
    <row r="74" spans="1:4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08"/>
      <c r="AR74" s="108"/>
      <c r="AS74" s="108"/>
    </row>
    <row r="75" spans="1:4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08"/>
      <c r="AR75" s="108"/>
      <c r="AS75" s="108"/>
    </row>
    <row r="76" spans="1:4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08"/>
      <c r="AR76" s="108"/>
      <c r="AS76" s="108"/>
    </row>
    <row r="77" spans="1:4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08"/>
      <c r="AR77" s="108"/>
      <c r="AS77" s="108"/>
    </row>
    <row r="78" spans="1:4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08"/>
      <c r="AR78" s="108"/>
      <c r="AS78" s="108"/>
    </row>
    <row r="79" spans="1:4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08"/>
      <c r="AR79" s="108"/>
      <c r="AS79" s="108"/>
    </row>
    <row r="80" spans="1:4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08"/>
      <c r="AR80" s="108"/>
      <c r="AS80" s="108"/>
    </row>
    <row r="81" spans="1:4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08"/>
      <c r="AR81" s="108"/>
      <c r="AS81" s="108"/>
    </row>
    <row r="82" spans="1:4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08"/>
      <c r="AR82" s="108"/>
      <c r="AS82" s="108"/>
    </row>
    <row r="83" spans="1:4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08"/>
      <c r="AR83" s="108"/>
      <c r="AS83" s="108"/>
    </row>
    <row r="84" spans="1:4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08"/>
      <c r="AR84" s="108"/>
      <c r="AS84" s="108"/>
    </row>
    <row r="85" spans="1:4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08"/>
      <c r="AR85" s="108"/>
      <c r="AS85" s="108"/>
    </row>
    <row r="86" spans="1:4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08"/>
      <c r="AR86" s="108"/>
      <c r="AS86" s="108"/>
    </row>
    <row r="87" spans="1:4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08"/>
      <c r="AR87" s="108"/>
      <c r="AS87" s="108"/>
    </row>
    <row r="88" spans="1:4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08"/>
      <c r="AR88" s="108"/>
      <c r="AS88" s="108"/>
    </row>
    <row r="89" spans="1:4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08"/>
      <c r="AR89" s="108"/>
      <c r="AS89" s="108"/>
    </row>
    <row r="90" spans="1:4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08"/>
      <c r="AR90" s="108"/>
      <c r="AS90" s="108"/>
    </row>
    <row r="91" spans="1:4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08"/>
      <c r="AR91" s="108"/>
      <c r="AS91" s="108"/>
    </row>
    <row r="92" spans="1:4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08"/>
      <c r="AR92" s="108"/>
      <c r="AS92" s="108"/>
    </row>
    <row r="93" spans="1:45"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08"/>
      <c r="AR93" s="108"/>
      <c r="AS93" s="108"/>
    </row>
    <row r="94" spans="1:45"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08"/>
      <c r="AR94" s="108"/>
      <c r="AS94" s="108"/>
    </row>
    <row r="95" spans="1:45"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08"/>
      <c r="AR95" s="108"/>
      <c r="AS95" s="108"/>
    </row>
    <row r="96" spans="1:45"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08"/>
      <c r="AR96" s="108"/>
      <c r="AS96" s="108"/>
    </row>
    <row r="97" spans="9:45"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08"/>
      <c r="AR97" s="108"/>
      <c r="AS97" s="108"/>
    </row>
    <row r="98" spans="9:45"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08"/>
      <c r="AR98" s="108"/>
      <c r="AS98" s="108"/>
    </row>
    <row r="99" spans="9:45"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08"/>
      <c r="AR99" s="108"/>
      <c r="AS99" s="108"/>
    </row>
    <row r="100" spans="9:45"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08"/>
      <c r="AR100" s="108"/>
      <c r="AS100" s="108"/>
    </row>
    <row r="101" spans="9:45"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08"/>
      <c r="AR101" s="108"/>
      <c r="AS101" s="108"/>
    </row>
    <row r="102" spans="9:45"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08"/>
      <c r="AR102" s="108"/>
      <c r="AS102" s="108"/>
    </row>
    <row r="103" spans="9:45"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08"/>
      <c r="AR103" s="108"/>
      <c r="AS103" s="108"/>
    </row>
    <row r="104" spans="9:45"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08"/>
      <c r="AR104" s="108"/>
      <c r="AS104" s="108"/>
    </row>
    <row r="105" spans="9:45"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08"/>
      <c r="AR105" s="108"/>
      <c r="AS105" s="108"/>
    </row>
    <row r="106" spans="9:45"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08"/>
      <c r="AR106" s="108"/>
      <c r="AS106" s="108"/>
    </row>
    <row r="107" spans="9:45"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08"/>
      <c r="AR107" s="108"/>
      <c r="AS107" s="108"/>
    </row>
    <row r="108" spans="9:45"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08"/>
      <c r="AR108" s="108"/>
      <c r="AS108" s="108"/>
    </row>
    <row r="109" spans="9:45"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08"/>
      <c r="AR109" s="108"/>
      <c r="AS109" s="108"/>
    </row>
    <row r="110" spans="9:45"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08"/>
      <c r="AR110" s="108"/>
      <c r="AS110" s="108"/>
    </row>
    <row r="111" spans="9:45"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08"/>
      <c r="AR111" s="108"/>
      <c r="AS111" s="108"/>
    </row>
    <row r="112" spans="9:45"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08"/>
      <c r="AR112" s="108"/>
      <c r="AS112" s="108"/>
    </row>
    <row r="113" spans="9:45"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08"/>
      <c r="AR113" s="108"/>
      <c r="AS113" s="108"/>
    </row>
    <row r="114" spans="9:45"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08"/>
      <c r="AR114" s="108"/>
      <c r="AS114" s="108"/>
    </row>
    <row r="115" spans="9:45"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08"/>
      <c r="AR115" s="108"/>
      <c r="AS115" s="108"/>
    </row>
    <row r="116" spans="9:45"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08"/>
      <c r="AR116" s="108"/>
      <c r="AS116" s="108"/>
    </row>
    <row r="117" spans="9:45"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08"/>
      <c r="AR117" s="108"/>
      <c r="AS117" s="108"/>
    </row>
    <row r="118" spans="9:45"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08"/>
      <c r="AR118" s="108"/>
      <c r="AS118" s="108"/>
    </row>
    <row r="119" spans="9:45"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08"/>
      <c r="AR119" s="108"/>
      <c r="AS119" s="108"/>
    </row>
    <row r="120" spans="9:45"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08"/>
      <c r="AR120" s="108"/>
      <c r="AS120" s="108"/>
    </row>
    <row r="121" spans="9:45"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08"/>
      <c r="AR121" s="108"/>
      <c r="AS121" s="108"/>
    </row>
    <row r="122" spans="9:45"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08"/>
      <c r="AR122" s="108"/>
      <c r="AS122" s="108"/>
    </row>
    <row r="123" spans="9:45"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08"/>
      <c r="AR123" s="108"/>
      <c r="AS123" s="108"/>
    </row>
    <row r="124" spans="9:45"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08"/>
      <c r="AR124" s="108"/>
      <c r="AS124" s="108"/>
    </row>
    <row r="125" spans="9:45"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08"/>
      <c r="AR125" s="108"/>
      <c r="AS125" s="108"/>
    </row>
    <row r="126" spans="9:45"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08"/>
      <c r="AR126" s="108"/>
      <c r="AS126" s="108"/>
    </row>
    <row r="127" spans="9:45"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08"/>
      <c r="AR127" s="108"/>
      <c r="AS127" s="108"/>
    </row>
    <row r="128" spans="9:45"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08"/>
      <c r="AR128" s="108"/>
      <c r="AS128" s="108"/>
    </row>
    <row r="129" spans="9:45"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08"/>
      <c r="AR129" s="108"/>
      <c r="AS129" s="108"/>
    </row>
    <row r="130" spans="9:45"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08"/>
      <c r="AR130" s="108"/>
      <c r="AS130" s="108"/>
    </row>
    <row r="131" spans="9:45"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08"/>
      <c r="AR131" s="108"/>
      <c r="AS131" s="108"/>
    </row>
    <row r="132" spans="9:45"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08"/>
      <c r="AR132" s="108"/>
      <c r="AS132" s="108"/>
    </row>
    <row r="133" spans="9:45"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08"/>
      <c r="AR133" s="108"/>
      <c r="AS133" s="108"/>
    </row>
    <row r="134" spans="9:45"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08"/>
      <c r="AR134" s="108"/>
      <c r="AS134" s="108"/>
    </row>
    <row r="135" spans="9:45"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08"/>
      <c r="AR135" s="108"/>
      <c r="AS135" s="108"/>
    </row>
    <row r="136" spans="9:45"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08"/>
      <c r="AR136" s="108"/>
      <c r="AS136" s="108"/>
    </row>
    <row r="137" spans="9:45"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08"/>
      <c r="AR137" s="108"/>
      <c r="AS137" s="108"/>
    </row>
    <row r="138" spans="9:45"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08"/>
      <c r="AR138" s="108"/>
      <c r="AS138" s="108"/>
    </row>
    <row r="139" spans="9:45"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08"/>
      <c r="AR139" s="108"/>
      <c r="AS139" s="108"/>
    </row>
    <row r="140" spans="9:45"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08"/>
      <c r="AR140" s="108"/>
      <c r="AS140" s="108"/>
    </row>
    <row r="141" spans="9:45"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08"/>
      <c r="AR141" s="108"/>
      <c r="AS141" s="108"/>
    </row>
    <row r="142" spans="9:45"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08"/>
      <c r="AR142" s="108"/>
      <c r="AS142" s="108"/>
    </row>
    <row r="143" spans="9:45"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08"/>
      <c r="AR143" s="108"/>
      <c r="AS143" s="108"/>
    </row>
    <row r="144" spans="9:45"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08"/>
      <c r="AR144" s="108"/>
      <c r="AS144" s="108"/>
    </row>
    <row r="145" spans="9:45"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08"/>
      <c r="AR145" s="108"/>
      <c r="AS145" s="108"/>
    </row>
    <row r="146" spans="9:45"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08"/>
      <c r="AR146" s="108"/>
      <c r="AS146" s="108"/>
    </row>
    <row r="147" spans="9:45"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08"/>
      <c r="AR147" s="108"/>
      <c r="AS147" s="108"/>
    </row>
    <row r="148" spans="9:45"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08"/>
      <c r="AR148" s="108"/>
      <c r="AS148" s="108"/>
    </row>
    <row r="149" spans="9:45"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08"/>
      <c r="AR149" s="108"/>
      <c r="AS149" s="108"/>
    </row>
    <row r="150" spans="9:45"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08"/>
      <c r="AR150" s="108"/>
      <c r="AS150" s="108"/>
    </row>
    <row r="151" spans="9:45"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08"/>
      <c r="AR151" s="108"/>
      <c r="AS151" s="108"/>
    </row>
    <row r="152" spans="9:45"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08"/>
      <c r="AR152" s="108"/>
      <c r="AS152" s="108"/>
    </row>
    <row r="153" spans="9:45"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08"/>
      <c r="AR153" s="108"/>
      <c r="AS153" s="108"/>
    </row>
    <row r="154" spans="9:45"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08"/>
      <c r="AR154" s="108"/>
      <c r="AS154" s="108"/>
    </row>
    <row r="155" spans="9:45"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08"/>
      <c r="AR155" s="108"/>
      <c r="AS155" s="108"/>
    </row>
    <row r="156" spans="9:45"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08"/>
      <c r="AR156" s="108"/>
      <c r="AS156" s="108"/>
    </row>
    <row r="157" spans="9:45"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08"/>
      <c r="AR157" s="108"/>
      <c r="AS157" s="108"/>
    </row>
    <row r="158" spans="9:45"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08"/>
      <c r="AR158" s="108"/>
      <c r="AS158" s="108"/>
    </row>
    <row r="159" spans="9:45"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08"/>
      <c r="AR159" s="108"/>
      <c r="AS159" s="108"/>
    </row>
    <row r="160" spans="9:45"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08"/>
      <c r="AR160" s="108"/>
      <c r="AS160" s="108"/>
    </row>
    <row r="161" spans="9:45"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08"/>
      <c r="AR161" s="108"/>
      <c r="AS161" s="108"/>
    </row>
    <row r="162" spans="9:45"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08"/>
      <c r="AR162" s="108"/>
      <c r="AS162" s="108"/>
    </row>
    <row r="163" spans="9:45"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08"/>
      <c r="AR163" s="108"/>
      <c r="AS163" s="108"/>
    </row>
    <row r="164" spans="9:45"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08"/>
      <c r="AR164" s="108"/>
      <c r="AS164" s="108"/>
    </row>
    <row r="165" spans="9:45"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08"/>
      <c r="AR165" s="108"/>
      <c r="AS165" s="108"/>
    </row>
    <row r="166" spans="9:45"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08"/>
      <c r="AR166" s="108"/>
      <c r="AS166" s="108"/>
    </row>
    <row r="167" spans="9:45"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08"/>
      <c r="AR167" s="108"/>
      <c r="AS167" s="108"/>
    </row>
    <row r="168" spans="9:45"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08"/>
      <c r="AR168" s="108"/>
      <c r="AS168" s="108"/>
    </row>
    <row r="169" spans="9:45"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08"/>
      <c r="AR169" s="108"/>
      <c r="AS169" s="108"/>
    </row>
    <row r="170" spans="9:45"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08"/>
      <c r="AR170" s="108"/>
      <c r="AS170" s="108"/>
    </row>
    <row r="171" spans="9:45"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08"/>
      <c r="AR171" s="108"/>
      <c r="AS171" s="108"/>
    </row>
    <row r="172" spans="9:45"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08"/>
      <c r="AR172" s="108"/>
      <c r="AS172" s="108"/>
    </row>
    <row r="173" spans="9:45"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08"/>
      <c r="AR173" s="108"/>
      <c r="AS173" s="108"/>
    </row>
    <row r="174" spans="9:45"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08"/>
      <c r="AR174" s="108"/>
      <c r="AS174" s="108"/>
    </row>
    <row r="175" spans="9:45"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08"/>
      <c r="AR175" s="108"/>
      <c r="AS175" s="108"/>
    </row>
    <row r="176" spans="9:45"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08"/>
      <c r="AR176" s="108"/>
      <c r="AS176" s="108"/>
    </row>
    <row r="177" spans="9:45"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08"/>
      <c r="AR177" s="108"/>
      <c r="AS177" s="108"/>
    </row>
    <row r="178" spans="9:45"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08"/>
      <c r="AR178" s="108"/>
      <c r="AS178" s="108"/>
    </row>
    <row r="179" spans="9:45"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08"/>
      <c r="AR179" s="108"/>
      <c r="AS179" s="108"/>
    </row>
    <row r="180" spans="9:45"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08"/>
      <c r="AR180" s="108"/>
      <c r="AS180" s="108"/>
    </row>
    <row r="181" spans="9:45"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08"/>
      <c r="AR181" s="108"/>
      <c r="AS181" s="108"/>
    </row>
    <row r="182" spans="9:45"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08"/>
      <c r="AR182" s="108"/>
      <c r="AS182" s="108"/>
    </row>
    <row r="183" spans="9:45"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08"/>
      <c r="AR183" s="108"/>
      <c r="AS183" s="108"/>
    </row>
    <row r="184" spans="9:45"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08"/>
      <c r="AR184" s="108"/>
      <c r="AS184" s="108"/>
    </row>
    <row r="185" spans="9:45"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08"/>
      <c r="AR185" s="108"/>
      <c r="AS185" s="108"/>
    </row>
    <row r="186" spans="9:45"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08"/>
      <c r="AR186" s="108"/>
      <c r="AS186" s="108"/>
    </row>
    <row r="187" spans="9:45"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08"/>
      <c r="AR187" s="108"/>
      <c r="AS187" s="108"/>
    </row>
    <row r="188" spans="9:45"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08"/>
      <c r="AR188" s="108"/>
      <c r="AS188" s="108"/>
    </row>
    <row r="189" spans="9:45"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08"/>
      <c r="AR189" s="108"/>
      <c r="AS189" s="108"/>
    </row>
    <row r="190" spans="9:45"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08"/>
      <c r="AR190" s="108"/>
      <c r="AS190" s="108"/>
    </row>
    <row r="191" spans="9:45"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08"/>
      <c r="AR191" s="108"/>
      <c r="AS191" s="108"/>
    </row>
    <row r="192" spans="9:45"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08"/>
      <c r="AR192" s="108"/>
      <c r="AS192" s="108"/>
    </row>
    <row r="193" spans="9:45"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08"/>
      <c r="AR193" s="108"/>
      <c r="AS193" s="108"/>
    </row>
    <row r="194" spans="9:45"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08"/>
      <c r="AR194" s="108"/>
      <c r="AS194" s="108"/>
    </row>
    <row r="195" spans="9:45"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08"/>
      <c r="AR195" s="108"/>
      <c r="AS195" s="108"/>
    </row>
    <row r="196" spans="9:45"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08"/>
      <c r="AR196" s="108"/>
      <c r="AS196" s="108"/>
    </row>
    <row r="197" spans="9:45"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08"/>
      <c r="AR197" s="108"/>
      <c r="AS197" s="108"/>
    </row>
    <row r="198" spans="9:45"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08"/>
      <c r="AR198" s="108"/>
      <c r="AS198" s="108"/>
    </row>
    <row r="199" spans="9:45"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08"/>
      <c r="AR199" s="108"/>
      <c r="AS199" s="108"/>
    </row>
    <row r="200" spans="9:45"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08"/>
      <c r="AR200" s="108"/>
      <c r="AS200" s="108"/>
    </row>
    <row r="201" spans="9:45"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08"/>
      <c r="AR201" s="108"/>
      <c r="AS201" s="108"/>
    </row>
    <row r="202" spans="9:45"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08"/>
      <c r="AR202" s="108"/>
      <c r="AS202" s="108"/>
    </row>
    <row r="203" spans="9:45"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08"/>
      <c r="AR203" s="108"/>
      <c r="AS203" s="108"/>
    </row>
    <row r="204" spans="9:45"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08"/>
      <c r="AR204" s="108"/>
      <c r="AS204" s="108"/>
    </row>
    <row r="205" spans="9:45"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08"/>
      <c r="AR205" s="108"/>
      <c r="AS205" s="108"/>
    </row>
    <row r="206" spans="9:45"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08"/>
      <c r="AR206" s="108"/>
      <c r="AS206" s="108"/>
    </row>
    <row r="207" spans="9:45"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08"/>
      <c r="AR207" s="108"/>
      <c r="AS207" s="108"/>
    </row>
    <row r="208" spans="9:45"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08"/>
      <c r="AR208" s="108"/>
      <c r="AS208" s="108"/>
    </row>
    <row r="209" spans="9:45"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08"/>
      <c r="AR209" s="108"/>
      <c r="AS209" s="108"/>
    </row>
    <row r="210" spans="9:45"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08"/>
      <c r="AR210" s="108"/>
      <c r="AS210" s="108"/>
    </row>
    <row r="211" spans="9:45"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08"/>
      <c r="AR211" s="108"/>
      <c r="AS211" s="108"/>
    </row>
    <row r="212" spans="9:45"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08"/>
      <c r="AR212" s="108"/>
      <c r="AS212" s="108"/>
    </row>
    <row r="213" spans="9:45"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08"/>
      <c r="AR213" s="108"/>
      <c r="AS213" s="108"/>
    </row>
    <row r="214" spans="9:45"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08"/>
      <c r="AR214" s="108"/>
      <c r="AS214" s="108"/>
    </row>
    <row r="215" spans="9:45"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08"/>
      <c r="AR215" s="108"/>
      <c r="AS215" s="108"/>
    </row>
    <row r="216" spans="9:45"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08"/>
      <c r="AR216" s="108"/>
      <c r="AS216" s="108"/>
    </row>
    <row r="217" spans="9:45"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08"/>
      <c r="AR217" s="108"/>
      <c r="AS217" s="108"/>
    </row>
    <row r="218" spans="9:45"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08"/>
      <c r="AR218" s="108"/>
      <c r="AS218" s="108"/>
    </row>
    <row r="219" spans="9:45"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08"/>
      <c r="AR219" s="108"/>
      <c r="AS219" s="108"/>
    </row>
    <row r="220" spans="9:45"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08"/>
      <c r="AR220" s="108"/>
      <c r="AS220" s="108"/>
    </row>
    <row r="221" spans="9:45"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08"/>
      <c r="AR221" s="108"/>
      <c r="AS221" s="108"/>
    </row>
    <row r="222" spans="9:45"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08"/>
      <c r="AR222" s="108"/>
      <c r="AS222" s="108"/>
    </row>
    <row r="223" spans="9:45"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08"/>
      <c r="AR223" s="108"/>
      <c r="AS223" s="108"/>
    </row>
    <row r="224" spans="9:45"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08"/>
      <c r="AR224" s="108"/>
      <c r="AS224" s="108"/>
    </row>
    <row r="225" spans="9:45"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08"/>
      <c r="AR225" s="108"/>
      <c r="AS225" s="108"/>
    </row>
    <row r="226" spans="9:45"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08"/>
      <c r="AR226" s="108"/>
      <c r="AS226" s="108"/>
    </row>
    <row r="227" spans="9:45"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08"/>
      <c r="AR227" s="108"/>
      <c r="AS227" s="108"/>
    </row>
    <row r="228" spans="9:45"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</row>
    <row r="229" spans="9:45"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</row>
    <row r="230" spans="9:45"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</row>
    <row r="231" spans="9:45"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</row>
    <row r="232" spans="9:45"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</row>
    <row r="233" spans="9:45"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</row>
    <row r="234" spans="9:45"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</row>
    <row r="235" spans="9:45"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</row>
    <row r="236" spans="9:45"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</row>
    <row r="237" spans="9:45"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</row>
    <row r="238" spans="9:45"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</row>
    <row r="239" spans="9:45"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</row>
    <row r="240" spans="9:45"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</row>
    <row r="241" spans="9:42"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</row>
    <row r="242" spans="9:42"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</row>
    <row r="243" spans="9:42"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</row>
    <row r="244" spans="9:42"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</row>
    <row r="245" spans="9:42"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</row>
    <row r="246" spans="9:42"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</row>
    <row r="247" spans="9:42"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</row>
    <row r="248" spans="9:42"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</row>
    <row r="249" spans="9:42"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</row>
    <row r="250" spans="9:42"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</row>
    <row r="251" spans="9:42"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</row>
    <row r="252" spans="9:42"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</row>
    <row r="253" spans="9:42"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</row>
    <row r="254" spans="9:42"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</row>
    <row r="255" spans="9:42"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</row>
    <row r="256" spans="9:42"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</row>
    <row r="257" spans="9:39"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</row>
    <row r="258" spans="9:39"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</row>
    <row r="259" spans="9:39"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</row>
    <row r="260" spans="9:39"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</row>
    <row r="261" spans="9:39"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</row>
    <row r="262" spans="9:39"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</row>
    <row r="263" spans="9:39"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</row>
    <row r="264" spans="9:39"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</row>
    <row r="265" spans="9:39"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</row>
    <row r="266" spans="9:39"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</row>
    <row r="267" spans="9:39"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</row>
    <row r="268" spans="9:39"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</row>
    <row r="269" spans="9:39"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</row>
    <row r="270" spans="9:39"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</row>
    <row r="271" spans="9:39"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</row>
    <row r="272" spans="9:39"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</row>
    <row r="273" spans="9:39"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</row>
    <row r="274" spans="9:39"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</row>
    <row r="275" spans="9:39"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</row>
    <row r="276" spans="9:39"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</row>
    <row r="277" spans="9:39"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</row>
    <row r="278" spans="9:39"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</row>
    <row r="279" spans="9:39"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</row>
    <row r="280" spans="9:39"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</row>
    <row r="281" spans="9:39"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</row>
    <row r="282" spans="9:39"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</row>
    <row r="283" spans="9:39"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</row>
    <row r="284" spans="9:39"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</row>
    <row r="285" spans="9:39"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</row>
    <row r="286" spans="9:39"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</row>
    <row r="287" spans="9:39"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</row>
    <row r="288" spans="9:39"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</row>
    <row r="289" spans="9:39"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</row>
    <row r="290" spans="9:39"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</row>
    <row r="291" spans="9:39"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</row>
    <row r="292" spans="9:39"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</row>
    <row r="293" spans="9:39"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</row>
    <row r="294" spans="9:39"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</row>
    <row r="295" spans="9:39"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</row>
    <row r="296" spans="9:39"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</row>
    <row r="297" spans="9:39"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</row>
    <row r="298" spans="9:39"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</row>
    <row r="299" spans="9:39"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</row>
    <row r="300" spans="9:39"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</row>
    <row r="301" spans="9:39"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</row>
    <row r="302" spans="9:39"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</row>
    <row r="303" spans="9:39"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</row>
    <row r="304" spans="9:39"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</row>
    <row r="305" spans="9:39"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</row>
    <row r="306" spans="9:39"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</row>
    <row r="307" spans="9:39"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</row>
    <row r="308" spans="9:39"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</row>
    <row r="309" spans="9:39"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</row>
    <row r="310" spans="9:39"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</row>
    <row r="311" spans="9:39"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</row>
    <row r="312" spans="9:39"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</row>
    <row r="313" spans="9:39"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</row>
    <row r="314" spans="9:39"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</row>
    <row r="315" spans="9:39"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</row>
    <row r="316" spans="9:39"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</row>
    <row r="317" spans="9:39"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</row>
    <row r="318" spans="9:39"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</row>
    <row r="319" spans="9:39"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</row>
    <row r="320" spans="9:39"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</row>
    <row r="321" spans="9:39"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</row>
    <row r="322" spans="9:39"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</row>
    <row r="323" spans="9:39"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</row>
    <row r="324" spans="9:39"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</row>
    <row r="325" spans="9:39"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</row>
    <row r="326" spans="9:39"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</row>
    <row r="327" spans="9:39"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</row>
    <row r="328" spans="9:39"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</row>
    <row r="329" spans="9:39"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</row>
    <row r="330" spans="9:39"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</row>
    <row r="331" spans="9:39"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</row>
    <row r="332" spans="9:39"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</row>
    <row r="333" spans="9:39"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</row>
    <row r="334" spans="9:39"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</row>
    <row r="335" spans="9:39"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</row>
    <row r="336" spans="9:39"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</row>
    <row r="337" spans="9:39"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</row>
    <row r="338" spans="9:39"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</row>
    <row r="339" spans="9:39"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</row>
    <row r="340" spans="9:39"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</row>
    <row r="341" spans="9:39"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</row>
    <row r="342" spans="9:39"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</row>
    <row r="343" spans="9:39"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</row>
    <row r="344" spans="9:39"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</row>
    <row r="345" spans="9:39"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</row>
    <row r="346" spans="9:39"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</row>
    <row r="347" spans="9:39"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</row>
    <row r="348" spans="9:39"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</row>
    <row r="349" spans="9:39"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</row>
    <row r="350" spans="9:39"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</row>
    <row r="351" spans="9:39"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</row>
    <row r="352" spans="9:39"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</row>
    <row r="353" spans="9:39"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</row>
    <row r="354" spans="9:39"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</row>
    <row r="355" spans="9:39"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</row>
    <row r="356" spans="9:39"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</row>
    <row r="357" spans="9:39"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</row>
    <row r="358" spans="9:39"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</row>
    <row r="359" spans="9:39"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</row>
    <row r="360" spans="9:39"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</row>
    <row r="361" spans="9:39"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</row>
    <row r="362" spans="9:39"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</row>
    <row r="363" spans="9:39"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</row>
    <row r="364" spans="9:39"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</row>
    <row r="365" spans="9:39"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</row>
    <row r="366" spans="9:39"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</row>
    <row r="367" spans="9:39"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</row>
    <row r="368" spans="9:39"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</row>
    <row r="369" spans="9:39"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</row>
    <row r="370" spans="9:39"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</row>
    <row r="371" spans="9:39"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</row>
    <row r="372" spans="9:39"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</row>
    <row r="373" spans="9:39"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</row>
    <row r="374" spans="9:39"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</row>
    <row r="375" spans="9:39"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</row>
    <row r="376" spans="9:39"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</row>
    <row r="377" spans="9:39"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</row>
    <row r="378" spans="9:39"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</row>
    <row r="379" spans="9:39"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</row>
    <row r="380" spans="9:39"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</row>
    <row r="381" spans="9:39"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</row>
    <row r="382" spans="9:39"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</row>
    <row r="383" spans="9:39"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</row>
    <row r="384" spans="9:39"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</row>
    <row r="385" spans="9:39"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</row>
    <row r="386" spans="9:39"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</row>
    <row r="387" spans="9:39"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</row>
    <row r="388" spans="9:39"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</row>
    <row r="389" spans="9:39"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</row>
    <row r="390" spans="9:39"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</row>
    <row r="391" spans="9:39"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</row>
    <row r="392" spans="9:39"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</row>
    <row r="393" spans="9:39"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</row>
    <row r="394" spans="9:39"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</row>
    <row r="395" spans="9:39"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</row>
    <row r="396" spans="9:39"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</row>
    <row r="397" spans="9:39"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</row>
    <row r="398" spans="9:39"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</row>
    <row r="399" spans="9:39"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</row>
    <row r="400" spans="9:39"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</row>
    <row r="401" spans="9:39"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</row>
    <row r="402" spans="9:39"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</row>
    <row r="403" spans="9:39"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</row>
    <row r="404" spans="9:39"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</row>
    <row r="405" spans="9:39"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</row>
    <row r="406" spans="9:39"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</row>
    <row r="407" spans="9:39"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</row>
    <row r="408" spans="9:39"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</row>
    <row r="409" spans="9:39"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</row>
    <row r="410" spans="9:39"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</row>
    <row r="411" spans="9:39"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</row>
    <row r="412" spans="9:39"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</row>
    <row r="413" spans="9:39"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</row>
    <row r="414" spans="9:39"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</row>
    <row r="415" spans="9:39"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</row>
    <row r="416" spans="9:39"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</row>
    <row r="417" spans="9:39"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</row>
    <row r="418" spans="9:39"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</row>
    <row r="419" spans="9:39"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</row>
    <row r="420" spans="9:39"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</row>
    <row r="421" spans="9:39"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</row>
    <row r="422" spans="9:39"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</row>
    <row r="423" spans="9:39"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</row>
    <row r="424" spans="9:39"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</row>
    <row r="425" spans="9:39"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</row>
    <row r="426" spans="9:39"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</row>
    <row r="427" spans="9:39"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</row>
    <row r="428" spans="9:39"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</row>
    <row r="429" spans="9:39"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</row>
    <row r="430" spans="9:39"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</row>
    <row r="431" spans="9:39"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</row>
    <row r="432" spans="9:39"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</row>
    <row r="433" spans="9:39"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</row>
    <row r="434" spans="9:39"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</row>
    <row r="435" spans="9:39"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</row>
    <row r="436" spans="9:39"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</row>
    <row r="437" spans="9:39"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</row>
    <row r="438" spans="9:39"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</row>
    <row r="439" spans="9:39"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</row>
    <row r="440" spans="9:39"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</row>
  </sheetData>
  <sheetProtection password="DB41" sheet="1" objects="1" scenarios="1" selectLockedCells="1"/>
  <mergeCells count="29">
    <mergeCell ref="B3:H3"/>
    <mergeCell ref="B4:H4"/>
    <mergeCell ref="B5:H5"/>
    <mergeCell ref="B6:H6"/>
    <mergeCell ref="B7:H7"/>
    <mergeCell ref="B19:H19"/>
    <mergeCell ref="B8:H8"/>
    <mergeCell ref="B9:H9"/>
    <mergeCell ref="B10:H10"/>
    <mergeCell ref="B11:H11"/>
    <mergeCell ref="B12:H12"/>
    <mergeCell ref="B13:H13"/>
    <mergeCell ref="B18:F18"/>
    <mergeCell ref="B27:H27"/>
    <mergeCell ref="B28:H28"/>
    <mergeCell ref="B29:H29"/>
    <mergeCell ref="A1:H1"/>
    <mergeCell ref="A2:H2"/>
    <mergeCell ref="B20:H20"/>
    <mergeCell ref="B21:H21"/>
    <mergeCell ref="B22:H22"/>
    <mergeCell ref="B23:H23"/>
    <mergeCell ref="B24:H24"/>
    <mergeCell ref="B25:H25"/>
    <mergeCell ref="B26:H26"/>
    <mergeCell ref="B14:H14"/>
    <mergeCell ref="B15:H15"/>
    <mergeCell ref="B16:H16"/>
    <mergeCell ref="B17:H17"/>
  </mergeCells>
  <hyperlinks>
    <hyperlink ref="B22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202"/>
  <sheetViews>
    <sheetView workbookViewId="0">
      <selection activeCell="D4" sqref="D4:I4"/>
    </sheetView>
  </sheetViews>
  <sheetFormatPr defaultRowHeight="15"/>
  <cols>
    <col min="1" max="1" width="3.5703125" style="109" customWidth="1"/>
    <col min="2" max="2" width="3.28515625" style="109" customWidth="1"/>
    <col min="3" max="3" width="15.7109375" style="109" customWidth="1"/>
    <col min="4" max="4" width="18.5703125" style="109" customWidth="1"/>
    <col min="5" max="5" width="2.28515625" style="109" customWidth="1"/>
    <col min="6" max="6" width="14.5703125" style="109" customWidth="1"/>
    <col min="7" max="9" width="9.140625" style="109"/>
    <col min="10" max="10" width="9.140625" style="109" hidden="1" customWidth="1"/>
    <col min="11" max="11" width="9.140625" style="109"/>
    <col min="12" max="12" width="40.140625" style="109" hidden="1" customWidth="1"/>
    <col min="13" max="13" width="9.140625" style="109"/>
    <col min="14" max="17" width="0" style="109" hidden="1" customWidth="1"/>
    <col min="18" max="16384" width="9.140625" style="109"/>
  </cols>
  <sheetData>
    <row r="1" spans="1:31">
      <c r="A1" s="464" t="s">
        <v>250</v>
      </c>
      <c r="B1" s="464"/>
      <c r="C1" s="464"/>
      <c r="D1" s="464"/>
      <c r="E1" s="464"/>
      <c r="F1" s="464"/>
      <c r="G1" s="464"/>
      <c r="H1" s="464"/>
      <c r="I1" s="464"/>
      <c r="K1" s="15"/>
      <c r="L1" s="472" t="s">
        <v>298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1.25" customHeight="1">
      <c r="A2" s="465" t="s">
        <v>251</v>
      </c>
      <c r="B2" s="465"/>
      <c r="C2" s="465"/>
      <c r="D2" s="465"/>
      <c r="E2" s="465"/>
      <c r="F2" s="465"/>
      <c r="G2" s="465"/>
      <c r="H2" s="465"/>
      <c r="I2" s="465"/>
      <c r="K2" s="15"/>
      <c r="L2" s="47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>
      <c r="A3" s="464" t="s">
        <v>252</v>
      </c>
      <c r="B3" s="464"/>
      <c r="C3" s="464"/>
      <c r="D3" s="464"/>
      <c r="E3" s="464"/>
      <c r="F3" s="464"/>
      <c r="G3" s="464"/>
      <c r="H3" s="464"/>
      <c r="I3" s="464"/>
      <c r="K3" s="15"/>
      <c r="L3" s="47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198" customFormat="1">
      <c r="A4" s="199"/>
      <c r="B4" s="199"/>
      <c r="C4" s="199" t="s">
        <v>336</v>
      </c>
      <c r="D4" s="467"/>
      <c r="E4" s="467"/>
      <c r="F4" s="467"/>
      <c r="G4" s="467"/>
      <c r="H4" s="467"/>
      <c r="I4" s="467"/>
      <c r="K4" s="15"/>
      <c r="L4" s="47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" customHeight="1">
      <c r="A5" s="466" t="s">
        <v>253</v>
      </c>
      <c r="B5" s="466"/>
      <c r="C5" s="466"/>
      <c r="D5" s="466"/>
      <c r="E5" s="466"/>
      <c r="F5" s="466"/>
      <c r="G5" s="466"/>
      <c r="H5" s="466"/>
      <c r="I5" s="466"/>
      <c r="K5" s="15"/>
      <c r="L5" s="47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2" customHeight="1">
      <c r="A6" s="456" t="s">
        <v>254</v>
      </c>
      <c r="B6" s="456"/>
      <c r="C6" s="456"/>
      <c r="D6" s="456"/>
      <c r="E6" s="456"/>
      <c r="F6" s="456"/>
      <c r="G6" s="456"/>
      <c r="H6" s="456"/>
      <c r="I6" s="456"/>
      <c r="K6" s="15"/>
      <c r="L6" s="47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>
      <c r="A7" s="119">
        <v>1</v>
      </c>
      <c r="B7" s="119" t="s">
        <v>255</v>
      </c>
      <c r="C7" s="456" t="s">
        <v>256</v>
      </c>
      <c r="D7" s="456"/>
      <c r="E7" s="119" t="s">
        <v>56</v>
      </c>
      <c r="F7" s="456" t="str">
        <f>IF(L7="",N7,L7)</f>
        <v/>
      </c>
      <c r="G7" s="456"/>
      <c r="H7" s="456"/>
      <c r="I7" s="456"/>
      <c r="K7" s="15"/>
      <c r="L7" s="132"/>
      <c r="M7" s="15"/>
      <c r="N7" s="15" t="str">
        <f>IF('TA APPLICATION'!F4="","",'TA APPLICATION'!F4)</f>
        <v/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>
      <c r="A8" s="119">
        <v>2</v>
      </c>
      <c r="B8" s="119" t="s">
        <v>255</v>
      </c>
      <c r="C8" s="456" t="s">
        <v>99</v>
      </c>
      <c r="D8" s="456"/>
      <c r="E8" s="119" t="s">
        <v>56</v>
      </c>
      <c r="F8" s="456" t="str">
        <f>IF(L8="",N8,L8)</f>
        <v>,K C A L P School, Eramangalam</v>
      </c>
      <c r="G8" s="456"/>
      <c r="H8" s="456"/>
      <c r="I8" s="456"/>
      <c r="K8" s="15"/>
      <c r="L8" s="132"/>
      <c r="M8" s="15"/>
      <c r="N8" s="135" t="str">
        <f>CONCATENATE('TA APPLICATION'!F8,'TA APPLICATION'!F9)</f>
        <v>,K C A L P School, Eramangalam</v>
      </c>
      <c r="O8" s="135"/>
      <c r="P8" s="135"/>
      <c r="Q8" s="13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>
      <c r="A9" s="119"/>
      <c r="B9" s="119"/>
      <c r="C9" s="456" t="s">
        <v>100</v>
      </c>
      <c r="D9" s="456"/>
      <c r="E9" s="119" t="s">
        <v>56</v>
      </c>
      <c r="F9" s="462" t="str">
        <f>IF(L9="",N9,L9)</f>
        <v/>
      </c>
      <c r="G9" s="462"/>
      <c r="H9" s="462"/>
      <c r="I9" s="462"/>
      <c r="K9" s="15"/>
      <c r="L9" s="132"/>
      <c r="M9" s="15"/>
      <c r="N9" s="456" t="str">
        <f>IF('TA APPLICATION'!F10="","",'TA APPLICATION'!F10)</f>
        <v/>
      </c>
      <c r="O9" s="456"/>
      <c r="P9" s="456"/>
      <c r="Q9" s="45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>
      <c r="A10" s="119">
        <v>3</v>
      </c>
      <c r="B10" s="119" t="s">
        <v>255</v>
      </c>
      <c r="C10" s="454" t="s">
        <v>81</v>
      </c>
      <c r="D10" s="454"/>
      <c r="E10" s="119" t="s">
        <v>56</v>
      </c>
      <c r="F10" s="462" t="str">
        <f>IF(L10="",J10,L10)</f>
        <v/>
      </c>
      <c r="G10" s="462"/>
      <c r="H10" s="462"/>
      <c r="I10" s="462"/>
      <c r="J10" s="109" t="str">
        <f>IF('TA APPLICATION'!F12="","",'TA APPLICATION'!F12)</f>
        <v/>
      </c>
      <c r="K10" s="15"/>
      <c r="L10" s="13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222" customFormat="1">
      <c r="A11" s="223"/>
      <c r="B11" s="223"/>
      <c r="C11" s="454" t="s">
        <v>160</v>
      </c>
      <c r="D11" s="454"/>
      <c r="E11" s="223" t="s">
        <v>56</v>
      </c>
      <c r="F11" s="463" t="str">
        <f>IF('TA APPLICATION'!F11="","",'TA APPLICATION'!F11)</f>
        <v/>
      </c>
      <c r="G11" s="463"/>
      <c r="H11" s="463"/>
      <c r="I11" s="463"/>
      <c r="K11" s="15"/>
      <c r="L11" s="13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>
      <c r="A12" s="119">
        <v>4</v>
      </c>
      <c r="B12" s="119" t="s">
        <v>255</v>
      </c>
      <c r="C12" s="454" t="s">
        <v>154</v>
      </c>
      <c r="D12" s="454"/>
      <c r="E12" s="119" t="s">
        <v>56</v>
      </c>
      <c r="F12" s="456" t="str">
        <f>IF(L12="",N12,L12)</f>
        <v/>
      </c>
      <c r="G12" s="456"/>
      <c r="H12" s="456"/>
      <c r="I12" s="456"/>
      <c r="K12" s="15"/>
      <c r="L12" s="132"/>
      <c r="M12" s="15"/>
      <c r="N12" s="15" t="str">
        <f>IF(DATA!D11="","",DATA!D11)</f>
        <v/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2" customHeight="1">
      <c r="A13" s="119"/>
      <c r="B13" s="119" t="s">
        <v>153</v>
      </c>
      <c r="C13" s="461" t="s">
        <v>257</v>
      </c>
      <c r="D13" s="461"/>
      <c r="E13" s="119"/>
      <c r="F13" s="455"/>
      <c r="G13" s="455"/>
      <c r="H13" s="455"/>
      <c r="I13" s="455"/>
      <c r="K13" s="15"/>
      <c r="L13" s="13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>
      <c r="A14" s="119"/>
      <c r="B14" s="119"/>
      <c r="C14" s="460" t="s">
        <v>258</v>
      </c>
      <c r="D14" s="460"/>
      <c r="E14" s="119" t="s">
        <v>56</v>
      </c>
      <c r="F14" s="455"/>
      <c r="G14" s="455"/>
      <c r="H14" s="455"/>
      <c r="I14" s="455"/>
      <c r="K14" s="15"/>
      <c r="L14" s="13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3.5" customHeight="1">
      <c r="A15" s="119"/>
      <c r="B15" s="119"/>
      <c r="C15" s="460" t="s">
        <v>259</v>
      </c>
      <c r="D15" s="460"/>
      <c r="E15" s="119"/>
      <c r="F15" s="119"/>
      <c r="G15" s="119"/>
      <c r="H15" s="119"/>
      <c r="I15" s="119"/>
      <c r="K15" s="15"/>
      <c r="L15" s="13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>
      <c r="A16" s="119"/>
      <c r="B16" s="119" t="s">
        <v>155</v>
      </c>
      <c r="C16" s="461" t="s">
        <v>260</v>
      </c>
      <c r="D16" s="461"/>
      <c r="E16" s="119" t="s">
        <v>56</v>
      </c>
      <c r="F16" s="457" t="str">
        <f>IF(L16="",J16,L16)</f>
        <v/>
      </c>
      <c r="G16" s="457"/>
      <c r="H16" s="457"/>
      <c r="I16" s="457"/>
      <c r="J16" s="109" t="str">
        <f>IF('TA APPLICATION'!F20="","",'TA APPLICATION'!F20)</f>
        <v/>
      </c>
      <c r="K16" s="15"/>
      <c r="L16" s="45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>
      <c r="A17" s="119"/>
      <c r="B17" s="119"/>
      <c r="C17" s="461" t="s">
        <v>261</v>
      </c>
      <c r="D17" s="461"/>
      <c r="E17" s="119"/>
      <c r="F17" s="457"/>
      <c r="G17" s="457"/>
      <c r="H17" s="457"/>
      <c r="I17" s="457"/>
      <c r="K17" s="15"/>
      <c r="L17" s="459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>
      <c r="A18" s="119"/>
      <c r="B18" s="119" t="s">
        <v>262</v>
      </c>
      <c r="C18" s="461" t="s">
        <v>263</v>
      </c>
      <c r="D18" s="461"/>
      <c r="E18" s="119" t="s">
        <v>56</v>
      </c>
      <c r="F18" s="462" t="str">
        <f>IF(L18="",J18,L18)</f>
        <v/>
      </c>
      <c r="G18" s="462"/>
      <c r="H18" s="462"/>
      <c r="I18" s="462"/>
      <c r="J18" s="109" t="str">
        <f>IF('TA APPLICATION'!F21="","",'TA APPLICATION'!F21)</f>
        <v/>
      </c>
      <c r="K18" s="15"/>
      <c r="L18" s="13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>
      <c r="A19" s="119"/>
      <c r="B19" s="119" t="s">
        <v>264</v>
      </c>
      <c r="C19" s="461" t="s">
        <v>265</v>
      </c>
      <c r="D19" s="461"/>
      <c r="E19" s="119" t="s">
        <v>56</v>
      </c>
      <c r="F19" s="470" t="str">
        <f>IF(L19="",J19,L19)</f>
        <v/>
      </c>
      <c r="G19" s="470"/>
      <c r="H19" s="470"/>
      <c r="I19" s="470"/>
      <c r="J19" s="109" t="str">
        <f>IF('TA APPLICATION'!F22="","",'TA APPLICATION'!F22)</f>
        <v/>
      </c>
      <c r="K19" s="15"/>
      <c r="L19" s="13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>
      <c r="A20" s="119">
        <v>5</v>
      </c>
      <c r="B20" s="119" t="s">
        <v>255</v>
      </c>
      <c r="C20" s="468" t="s">
        <v>266</v>
      </c>
      <c r="D20" s="468"/>
      <c r="E20" s="119" t="s">
        <v>56</v>
      </c>
      <c r="F20" s="462" t="str">
        <f>IF(L20="",J20,L20)</f>
        <v>Rs. 0</v>
      </c>
      <c r="G20" s="462"/>
      <c r="H20" s="456"/>
      <c r="I20" s="456"/>
      <c r="J20" s="109" t="str">
        <f>IF('TA APPLICATION'!F13="Rs.","",'TA APPLICATION'!F13)</f>
        <v>Rs. 0</v>
      </c>
      <c r="K20" s="15"/>
      <c r="L20" s="13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>
      <c r="A21" s="119"/>
      <c r="B21" s="119"/>
      <c r="C21" s="120" t="s">
        <v>56</v>
      </c>
      <c r="D21" s="474" t="str">
        <f>IF(L21="",J21,L21)</f>
        <v/>
      </c>
      <c r="E21" s="474"/>
      <c r="F21" s="474"/>
      <c r="G21" s="474"/>
      <c r="H21" s="474"/>
      <c r="I21" s="474"/>
      <c r="J21" s="109" t="str">
        <f>IF('TA APPLICATION'!D14="","",'TA APPLICATION'!D14)</f>
        <v/>
      </c>
      <c r="K21" s="15"/>
      <c r="L21" s="13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119">
        <v>6</v>
      </c>
      <c r="B22" s="119" t="s">
        <v>255</v>
      </c>
      <c r="C22" s="468" t="s">
        <v>267</v>
      </c>
      <c r="D22" s="468"/>
      <c r="E22" s="119" t="s">
        <v>56</v>
      </c>
      <c r="F22" s="477" t="str">
        <f>IF(L22="",J22,L22)</f>
        <v/>
      </c>
      <c r="G22" s="477"/>
      <c r="H22" s="477"/>
      <c r="I22" s="477"/>
      <c r="J22" s="109" t="str">
        <f>IF('TA APPLICATION'!F15="","",'TA APPLICATION'!F15)</f>
        <v/>
      </c>
      <c r="K22" s="15"/>
      <c r="L22" s="13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>
      <c r="A23" s="119"/>
      <c r="B23" s="119"/>
      <c r="C23" s="468"/>
      <c r="D23" s="468"/>
      <c r="E23" s="119"/>
      <c r="F23" s="477" t="str">
        <f>IF(L23="",J23,L23)</f>
        <v/>
      </c>
      <c r="G23" s="477"/>
      <c r="H23" s="477"/>
      <c r="I23" s="477"/>
      <c r="J23" s="134" t="str">
        <f>IF('TA APPLICATION'!F16="","",'TA APPLICATION'!F16)</f>
        <v/>
      </c>
      <c r="K23" s="15"/>
      <c r="L23" s="13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>
      <c r="A24" s="119">
        <v>7</v>
      </c>
      <c r="B24" s="119" t="s">
        <v>255</v>
      </c>
      <c r="C24" s="461" t="s">
        <v>290</v>
      </c>
      <c r="D24" s="461"/>
      <c r="E24" s="119" t="s">
        <v>56</v>
      </c>
      <c r="F24" s="478"/>
      <c r="G24" s="478"/>
      <c r="H24" s="478"/>
      <c r="I24" s="478"/>
      <c r="K24" s="15"/>
      <c r="L24" s="139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>
      <c r="A25" s="119">
        <v>8</v>
      </c>
      <c r="B25" s="119" t="s">
        <v>255</v>
      </c>
      <c r="C25" s="468" t="s">
        <v>268</v>
      </c>
      <c r="D25" s="468"/>
      <c r="E25" s="119" t="s">
        <v>56</v>
      </c>
      <c r="F25" s="456" t="str">
        <f>IF(L25="",J25,L25)</f>
        <v xml:space="preserve">Rs. </v>
      </c>
      <c r="G25" s="456"/>
      <c r="H25" s="456"/>
      <c r="I25" s="456"/>
      <c r="J25" s="109" t="str">
        <f>IF('TA APPLICATION'!F41="","",'TA APPLICATION'!F41)</f>
        <v xml:space="preserve">Rs. </v>
      </c>
      <c r="K25" s="15"/>
      <c r="L25" s="13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>
      <c r="A26" s="119"/>
      <c r="B26" s="119"/>
      <c r="C26" s="454" t="s">
        <v>269</v>
      </c>
      <c r="D26" s="468"/>
      <c r="E26" s="119"/>
      <c r="F26" s="119"/>
      <c r="G26" s="119"/>
      <c r="H26" s="119"/>
      <c r="I26" s="119"/>
      <c r="K26" s="15"/>
      <c r="L26" s="13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>
      <c r="A27" s="119"/>
      <c r="B27" s="119"/>
      <c r="C27" s="461" t="s">
        <v>270</v>
      </c>
      <c r="D27" s="461"/>
      <c r="E27" s="119"/>
      <c r="F27" s="119"/>
      <c r="G27" s="119"/>
      <c r="H27" s="119"/>
      <c r="I27" s="119"/>
      <c r="K27" s="15"/>
      <c r="L27" s="13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>
      <c r="A28" s="119"/>
      <c r="B28" s="119"/>
      <c r="C28" s="454" t="s">
        <v>271</v>
      </c>
      <c r="D28" s="454"/>
      <c r="E28" s="119"/>
      <c r="F28" s="119"/>
      <c r="G28" s="119"/>
      <c r="H28" s="119"/>
      <c r="I28" s="119"/>
      <c r="K28" s="15"/>
      <c r="L28" s="13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>
      <c r="A29" s="119">
        <v>9</v>
      </c>
      <c r="B29" s="119" t="s">
        <v>255</v>
      </c>
      <c r="C29" s="454" t="s">
        <v>273</v>
      </c>
      <c r="D29" s="454"/>
      <c r="E29" s="119" t="s">
        <v>56</v>
      </c>
      <c r="F29" s="471" t="str">
        <f>IF(L29="",J29,L29)</f>
        <v/>
      </c>
      <c r="G29" s="471"/>
      <c r="H29" s="471"/>
      <c r="I29" s="471"/>
      <c r="J29" s="109" t="str">
        <f>IF('TA APPLICATION'!F23="","",'TA APPLICATION'!F23)</f>
        <v/>
      </c>
      <c r="K29" s="15"/>
      <c r="L29" s="13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>
      <c r="A30" s="119"/>
      <c r="B30" s="119"/>
      <c r="C30" s="461" t="s">
        <v>272</v>
      </c>
      <c r="D30" s="461"/>
      <c r="E30" s="119"/>
      <c r="F30" s="119"/>
      <c r="G30" s="119"/>
      <c r="H30" s="119"/>
      <c r="I30" s="119"/>
      <c r="K30" s="15"/>
      <c r="L30" s="13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>
      <c r="A31" s="119">
        <v>10</v>
      </c>
      <c r="B31" s="119" t="s">
        <v>255</v>
      </c>
      <c r="C31" s="454" t="s">
        <v>288</v>
      </c>
      <c r="D31" s="468"/>
      <c r="E31" s="119" t="s">
        <v>56</v>
      </c>
      <c r="F31" s="475" t="str">
        <f>IF(L31="",J31,L31)</f>
        <v/>
      </c>
      <c r="G31" s="475"/>
      <c r="H31" s="475"/>
      <c r="I31" s="475"/>
      <c r="J31" s="109" t="str">
        <f>IF('TA APPLICATION'!F18="","",'TA APPLICATION'!F18)</f>
        <v/>
      </c>
      <c r="K31" s="15"/>
      <c r="L31" s="13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>
      <c r="A32" s="119"/>
      <c r="B32" s="119"/>
      <c r="C32" s="454" t="s">
        <v>289</v>
      </c>
      <c r="D32" s="454"/>
      <c r="E32" s="119"/>
      <c r="F32" s="476"/>
      <c r="G32" s="476"/>
      <c r="H32" s="476"/>
      <c r="I32" s="476"/>
      <c r="K32" s="15"/>
      <c r="L32" s="13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>
      <c r="A33" s="119">
        <v>11</v>
      </c>
      <c r="B33" s="119" t="s">
        <v>255</v>
      </c>
      <c r="C33" s="454" t="s">
        <v>274</v>
      </c>
      <c r="D33" s="454"/>
      <c r="E33" s="119" t="s">
        <v>56</v>
      </c>
      <c r="F33" s="455"/>
      <c r="G33" s="455"/>
      <c r="H33" s="455"/>
      <c r="I33" s="455"/>
      <c r="K33" s="15"/>
      <c r="L33" s="13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>
      <c r="A34" s="119"/>
      <c r="B34" s="119"/>
      <c r="C34" s="454" t="s">
        <v>275</v>
      </c>
      <c r="D34" s="454"/>
      <c r="E34" s="119"/>
      <c r="F34" s="455"/>
      <c r="G34" s="455"/>
      <c r="H34" s="455"/>
      <c r="I34" s="455"/>
      <c r="K34" s="15"/>
      <c r="L34" s="13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>
      <c r="A35" s="119">
        <v>12</v>
      </c>
      <c r="B35" s="119" t="s">
        <v>255</v>
      </c>
      <c r="C35" s="454" t="s">
        <v>276</v>
      </c>
      <c r="D35" s="454"/>
      <c r="E35" s="119" t="s">
        <v>56</v>
      </c>
      <c r="F35" s="456" t="str">
        <f>IF(L35="",J35,L35)</f>
        <v xml:space="preserve"> equal instalments of-</v>
      </c>
      <c r="G35" s="456"/>
      <c r="H35" s="456"/>
      <c r="I35" s="456"/>
      <c r="J35" s="109" t="str">
        <f>CONCATENATE('TA APPLICATION'!F17," of-")</f>
        <v xml:space="preserve"> equal instalments of-</v>
      </c>
      <c r="K35" s="15"/>
      <c r="L35" s="132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>
      <c r="A36" s="119"/>
      <c r="B36" s="119"/>
      <c r="C36" s="454" t="s">
        <v>277</v>
      </c>
      <c r="D36" s="454"/>
      <c r="E36" s="119"/>
      <c r="F36" s="456" t="str">
        <f>IF(L36="",J36,L36)</f>
        <v xml:space="preserve">Rupees  </v>
      </c>
      <c r="G36" s="456"/>
      <c r="H36" s="456"/>
      <c r="I36" s="456"/>
      <c r="J36" s="109" t="str">
        <f>CONCATENATE("Rupees  ",DATA!D34)</f>
        <v xml:space="preserve">Rupees  </v>
      </c>
      <c r="K36" s="15"/>
      <c r="L36" s="132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>
      <c r="A37" s="119">
        <v>13</v>
      </c>
      <c r="B37" s="119" t="s">
        <v>255</v>
      </c>
      <c r="C37" s="454" t="s">
        <v>278</v>
      </c>
      <c r="D37" s="454"/>
      <c r="E37" s="119" t="s">
        <v>56</v>
      </c>
      <c r="F37" s="456" t="str">
        <f>IF(L37="",J37,L37)</f>
        <v>Rs.0</v>
      </c>
      <c r="G37" s="456"/>
      <c r="H37" s="456"/>
      <c r="I37" s="456"/>
      <c r="J37" s="109" t="str">
        <f>CONCATENATE("Rs.",DATA!D38)</f>
        <v>Rs.0</v>
      </c>
      <c r="K37" s="15"/>
      <c r="L37" s="13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>
      <c r="A38" s="119"/>
      <c r="B38" s="119"/>
      <c r="C38" s="454" t="s">
        <v>279</v>
      </c>
      <c r="D38" s="454"/>
      <c r="E38" s="119"/>
      <c r="F38" s="462"/>
      <c r="G38" s="462"/>
      <c r="H38" s="462"/>
      <c r="I38" s="462"/>
      <c r="K38" s="15"/>
      <c r="L38" s="1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>
      <c r="A39" s="119"/>
      <c r="B39" s="119"/>
      <c r="C39" s="454" t="s">
        <v>280</v>
      </c>
      <c r="D39" s="454"/>
      <c r="E39" s="119"/>
      <c r="F39" s="456" t="str">
        <f>IF(L39="",J39,L39)</f>
        <v xml:space="preserve"> equal instalments</v>
      </c>
      <c r="G39" s="456"/>
      <c r="H39" s="456"/>
      <c r="I39" s="456"/>
      <c r="J39" s="109" t="str">
        <f>IF('TA APPLICATION'!F17="","",'TA APPLICATION'!F17)</f>
        <v xml:space="preserve"> equal instalments</v>
      </c>
      <c r="K39" s="15"/>
      <c r="L39" s="13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>
      <c r="A40" s="119"/>
      <c r="B40" s="119"/>
      <c r="C40" s="454" t="s">
        <v>281</v>
      </c>
      <c r="D40" s="454"/>
      <c r="E40" s="119"/>
      <c r="F40" s="119"/>
      <c r="G40" s="119"/>
      <c r="H40" s="119"/>
      <c r="I40" s="119"/>
      <c r="K40" s="15"/>
      <c r="L40" s="132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222" customFormat="1">
      <c r="A41" s="223"/>
      <c r="B41" s="223"/>
      <c r="C41" s="454" t="s">
        <v>15</v>
      </c>
      <c r="D41" s="454"/>
      <c r="E41" s="223" t="s">
        <v>56</v>
      </c>
      <c r="F41" s="455"/>
      <c r="G41" s="455"/>
      <c r="H41" s="455"/>
      <c r="I41" s="455"/>
      <c r="K41" s="15"/>
      <c r="L41" s="13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>
      <c r="A42" s="119">
        <v>14</v>
      </c>
      <c r="B42" s="119" t="s">
        <v>255</v>
      </c>
      <c r="C42" s="454" t="s">
        <v>282</v>
      </c>
      <c r="D42" s="454"/>
      <c r="E42" s="119" t="s">
        <v>56</v>
      </c>
      <c r="F42" s="456" t="str">
        <f>IF(L42="",J42,L42)</f>
        <v>Rs.</v>
      </c>
      <c r="G42" s="456"/>
      <c r="H42" s="456"/>
      <c r="I42" s="456"/>
      <c r="J42" s="109" t="str">
        <f>CONCATENATE("Rs.",DATA!D34)</f>
        <v>Rs.</v>
      </c>
      <c r="K42" s="15"/>
      <c r="L42" s="13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119"/>
      <c r="B43" s="119"/>
      <c r="C43" s="119"/>
      <c r="D43" s="119"/>
      <c r="E43" s="119"/>
      <c r="F43" s="119"/>
      <c r="G43" s="119"/>
      <c r="H43" s="119"/>
      <c r="I43" s="119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119"/>
      <c r="B44" s="119"/>
      <c r="C44" s="119"/>
      <c r="D44" s="119"/>
      <c r="E44" s="119"/>
      <c r="F44" s="469" t="s">
        <v>283</v>
      </c>
      <c r="G44" s="469"/>
      <c r="H44" s="469"/>
      <c r="I44" s="46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119"/>
      <c r="B45" s="119"/>
      <c r="C45" s="121" t="s">
        <v>284</v>
      </c>
      <c r="D45" s="119"/>
      <c r="E45" s="119"/>
      <c r="F45" s="469" t="s">
        <v>341</v>
      </c>
      <c r="G45" s="469"/>
      <c r="H45" s="469"/>
      <c r="I45" s="46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>
      <c r="A46" s="119"/>
      <c r="B46" s="119"/>
      <c r="C46" s="121"/>
      <c r="D46" s="119"/>
      <c r="E46" s="119"/>
      <c r="F46" s="469"/>
      <c r="G46" s="469"/>
      <c r="H46" s="469"/>
      <c r="I46" s="46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>
      <c r="A47" s="119"/>
      <c r="B47" s="119"/>
      <c r="C47" s="121"/>
      <c r="D47" s="119"/>
      <c r="E47" s="119"/>
      <c r="F47" s="121"/>
      <c r="G47" s="121"/>
      <c r="H47" s="121"/>
      <c r="I47" s="12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>
      <c r="A48" s="119"/>
      <c r="B48" s="119"/>
      <c r="C48" s="121"/>
      <c r="D48" s="119"/>
      <c r="E48" s="119"/>
      <c r="F48" s="469" t="s">
        <v>285</v>
      </c>
      <c r="G48" s="469"/>
      <c r="H48" s="469"/>
      <c r="I48" s="46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>
      <c r="A49" s="119"/>
      <c r="B49" s="119"/>
      <c r="C49" s="121" t="s">
        <v>284</v>
      </c>
      <c r="D49" s="119"/>
      <c r="E49" s="119"/>
      <c r="F49" s="469" t="s">
        <v>341</v>
      </c>
      <c r="G49" s="469"/>
      <c r="H49" s="469"/>
      <c r="I49" s="469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>
      <c r="A50" s="119"/>
      <c r="B50" s="119" t="s">
        <v>222</v>
      </c>
      <c r="C50" s="119" t="s">
        <v>286</v>
      </c>
      <c r="D50" s="119"/>
      <c r="E50" s="119"/>
      <c r="F50" s="119"/>
      <c r="G50" s="119"/>
      <c r="H50" s="119"/>
      <c r="I50" s="119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>
      <c r="A51" s="119"/>
      <c r="B51" s="119"/>
      <c r="C51" s="119" t="s">
        <v>287</v>
      </c>
      <c r="D51" s="119"/>
      <c r="E51" s="119"/>
      <c r="F51" s="119"/>
      <c r="G51" s="119"/>
      <c r="H51" s="119"/>
      <c r="I51" s="119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>
      <c r="A52" s="119"/>
      <c r="B52" s="119"/>
      <c r="C52" s="119"/>
      <c r="D52" s="119"/>
      <c r="E52" s="119"/>
      <c r="F52" s="119"/>
      <c r="G52" s="119"/>
      <c r="H52" s="119"/>
      <c r="I52" s="119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>
      <c r="A53" s="15"/>
      <c r="B53" s="15"/>
      <c r="C53" s="15"/>
      <c r="D53" s="15"/>
      <c r="E53" s="15"/>
      <c r="F53" s="15"/>
      <c r="G53" s="15"/>
      <c r="H53" s="15"/>
      <c r="I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>
      <c r="A54" s="15"/>
      <c r="B54" s="15"/>
      <c r="C54" s="15"/>
      <c r="D54" s="15"/>
      <c r="E54" s="15"/>
      <c r="F54" s="15"/>
      <c r="G54" s="15"/>
      <c r="H54" s="15"/>
      <c r="I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>
      <c r="A55" s="15"/>
      <c r="B55" s="15"/>
      <c r="C55" s="15"/>
      <c r="D55" s="15"/>
      <c r="E55" s="15"/>
      <c r="F55" s="15"/>
      <c r="G55" s="15"/>
      <c r="H55" s="15"/>
      <c r="I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>
      <c r="A56" s="15"/>
      <c r="B56" s="15"/>
      <c r="C56" s="15"/>
      <c r="D56" s="15"/>
      <c r="E56" s="15"/>
      <c r="F56" s="15"/>
      <c r="G56" s="15"/>
      <c r="H56" s="15"/>
      <c r="I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>
      <c r="A57" s="15"/>
      <c r="B57" s="15"/>
      <c r="C57" s="15"/>
      <c r="D57" s="15"/>
      <c r="E57" s="15"/>
      <c r="F57" s="15"/>
      <c r="G57" s="15"/>
      <c r="H57" s="15"/>
      <c r="I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>
      <c r="A58" s="15"/>
      <c r="B58" s="15"/>
      <c r="C58" s="15"/>
      <c r="D58" s="15"/>
      <c r="E58" s="15"/>
      <c r="F58" s="15"/>
      <c r="G58" s="15"/>
      <c r="H58" s="15"/>
      <c r="I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>
      <c r="A59" s="15"/>
      <c r="B59" s="15"/>
      <c r="C59" s="15"/>
      <c r="D59" s="15"/>
      <c r="E59" s="15"/>
      <c r="F59" s="15"/>
      <c r="G59" s="15"/>
      <c r="H59" s="15"/>
      <c r="I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>
      <c r="A60" s="15"/>
      <c r="B60" s="15"/>
      <c r="C60" s="15"/>
      <c r="D60" s="15"/>
      <c r="E60" s="15"/>
      <c r="F60" s="15"/>
      <c r="G60" s="15"/>
      <c r="H60" s="15"/>
      <c r="I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15"/>
      <c r="B61" s="15"/>
      <c r="C61" s="15"/>
      <c r="D61" s="15"/>
      <c r="E61" s="15"/>
      <c r="F61" s="15"/>
      <c r="G61" s="15"/>
      <c r="H61" s="15"/>
      <c r="I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15"/>
      <c r="B62" s="15"/>
      <c r="C62" s="15"/>
      <c r="D62" s="15"/>
      <c r="E62" s="15"/>
      <c r="F62" s="15"/>
      <c r="G62" s="15"/>
      <c r="H62" s="15"/>
      <c r="I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>
      <c r="A63" s="15"/>
      <c r="B63" s="15"/>
      <c r="C63" s="15"/>
      <c r="D63" s="15"/>
      <c r="E63" s="15"/>
      <c r="F63" s="15"/>
      <c r="G63" s="15"/>
      <c r="H63" s="15"/>
      <c r="I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>
      <c r="A64" s="15"/>
      <c r="B64" s="15"/>
      <c r="C64" s="15"/>
      <c r="D64" s="15"/>
      <c r="E64" s="15"/>
      <c r="F64" s="15"/>
      <c r="G64" s="15"/>
      <c r="H64" s="15"/>
      <c r="I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>
      <c r="A65" s="15"/>
      <c r="B65" s="15"/>
      <c r="C65" s="15"/>
      <c r="D65" s="15"/>
      <c r="E65" s="15"/>
      <c r="F65" s="15"/>
      <c r="G65" s="15"/>
      <c r="H65" s="15"/>
      <c r="I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>
      <c r="A66" s="15"/>
      <c r="B66" s="15"/>
      <c r="C66" s="15"/>
      <c r="D66" s="15"/>
      <c r="E66" s="15"/>
      <c r="F66" s="15"/>
      <c r="G66" s="15"/>
      <c r="H66" s="15"/>
      <c r="I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>
      <c r="A67" s="15"/>
      <c r="B67" s="15"/>
      <c r="C67" s="15"/>
      <c r="D67" s="15"/>
      <c r="E67" s="15"/>
      <c r="F67" s="15"/>
      <c r="G67" s="15"/>
      <c r="H67" s="15"/>
      <c r="I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>
      <c r="A68" s="15"/>
      <c r="B68" s="15"/>
      <c r="C68" s="15"/>
      <c r="D68" s="15"/>
      <c r="E68" s="15"/>
      <c r="F68" s="15"/>
      <c r="G68" s="15"/>
      <c r="H68" s="15"/>
      <c r="I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>
      <c r="A69" s="15"/>
      <c r="B69" s="15"/>
      <c r="C69" s="15"/>
      <c r="D69" s="15"/>
      <c r="E69" s="15"/>
      <c r="F69" s="15"/>
      <c r="G69" s="15"/>
      <c r="H69" s="15"/>
      <c r="I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>
      <c r="A70" s="15"/>
      <c r="B70" s="15"/>
      <c r="C70" s="15"/>
      <c r="D70" s="15"/>
      <c r="E70" s="15"/>
      <c r="F70" s="15"/>
      <c r="G70" s="15"/>
      <c r="H70" s="15"/>
      <c r="I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>
      <c r="A71" s="15"/>
      <c r="B71" s="15"/>
      <c r="C71" s="15"/>
      <c r="D71" s="15"/>
      <c r="E71" s="15"/>
      <c r="F71" s="15"/>
      <c r="G71" s="15"/>
      <c r="H71" s="15"/>
      <c r="I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>
      <c r="A72" s="15"/>
      <c r="B72" s="15"/>
      <c r="C72" s="15"/>
      <c r="D72" s="15"/>
      <c r="E72" s="15"/>
      <c r="F72" s="15"/>
      <c r="G72" s="15"/>
      <c r="H72" s="15"/>
      <c r="I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>
      <c r="A73" s="15"/>
      <c r="B73" s="15"/>
      <c r="C73" s="15"/>
      <c r="D73" s="15"/>
      <c r="E73" s="15"/>
      <c r="F73" s="15"/>
      <c r="G73" s="15"/>
      <c r="H73" s="15"/>
      <c r="I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>
      <c r="A74" s="15"/>
      <c r="B74" s="15"/>
      <c r="C74" s="15"/>
      <c r="D74" s="15"/>
      <c r="E74" s="15"/>
      <c r="F74" s="15"/>
      <c r="G74" s="15"/>
      <c r="H74" s="15"/>
      <c r="I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>
      <c r="A75" s="15"/>
      <c r="B75" s="15"/>
      <c r="C75" s="15"/>
      <c r="D75" s="15"/>
      <c r="E75" s="15"/>
      <c r="F75" s="15"/>
      <c r="G75" s="15"/>
      <c r="H75" s="15"/>
      <c r="I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>
      <c r="A76" s="15"/>
      <c r="B76" s="15"/>
      <c r="C76" s="15"/>
      <c r="D76" s="15"/>
      <c r="E76" s="15"/>
      <c r="F76" s="15"/>
      <c r="G76" s="15"/>
      <c r="H76" s="15"/>
      <c r="I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>
      <c r="A77" s="15"/>
      <c r="B77" s="15"/>
      <c r="C77" s="15"/>
      <c r="D77" s="15"/>
      <c r="E77" s="15"/>
      <c r="F77" s="15"/>
      <c r="G77" s="15"/>
      <c r="H77" s="15"/>
      <c r="I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A78" s="15"/>
      <c r="B78" s="15"/>
      <c r="C78" s="15"/>
      <c r="D78" s="15"/>
      <c r="E78" s="15"/>
      <c r="F78" s="15"/>
      <c r="G78" s="15"/>
      <c r="H78" s="15"/>
      <c r="I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>
      <c r="A79" s="15"/>
      <c r="B79" s="15"/>
      <c r="C79" s="15"/>
      <c r="D79" s="15"/>
      <c r="E79" s="15"/>
      <c r="F79" s="15"/>
      <c r="G79" s="15"/>
      <c r="H79" s="15"/>
      <c r="I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>
      <c r="A80" s="15"/>
      <c r="B80" s="15"/>
      <c r="C80" s="15"/>
      <c r="D80" s="15"/>
      <c r="E80" s="15"/>
      <c r="F80" s="15"/>
      <c r="G80" s="15"/>
      <c r="H80" s="15"/>
      <c r="I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>
      <c r="A81" s="15"/>
      <c r="B81" s="15"/>
      <c r="C81" s="15"/>
      <c r="D81" s="15"/>
      <c r="E81" s="15"/>
      <c r="F81" s="15"/>
      <c r="G81" s="15"/>
      <c r="H81" s="15"/>
      <c r="I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>
      <c r="A82" s="15"/>
      <c r="B82" s="15"/>
      <c r="C82" s="15"/>
      <c r="D82" s="15"/>
      <c r="E82" s="15"/>
      <c r="F82" s="15"/>
      <c r="G82" s="15"/>
      <c r="H82" s="15"/>
      <c r="I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>
      <c r="A83" s="15"/>
      <c r="B83" s="15"/>
      <c r="C83" s="15"/>
      <c r="D83" s="15"/>
      <c r="E83" s="15"/>
      <c r="F83" s="15"/>
      <c r="G83" s="15"/>
      <c r="H83" s="15"/>
      <c r="I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>
      <c r="A84" s="15"/>
      <c r="B84" s="15"/>
      <c r="C84" s="15"/>
      <c r="D84" s="15"/>
      <c r="E84" s="15"/>
      <c r="F84" s="15"/>
      <c r="G84" s="15"/>
      <c r="H84" s="15"/>
      <c r="I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>
      <c r="A85" s="15"/>
      <c r="B85" s="15"/>
      <c r="C85" s="15"/>
      <c r="D85" s="15"/>
      <c r="E85" s="15"/>
      <c r="F85" s="15"/>
      <c r="G85" s="15"/>
      <c r="H85" s="15"/>
      <c r="I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>
      <c r="A86" s="15"/>
      <c r="B86" s="15"/>
      <c r="C86" s="15"/>
      <c r="D86" s="15"/>
      <c r="E86" s="15"/>
      <c r="F86" s="15"/>
      <c r="G86" s="15"/>
      <c r="H86" s="15"/>
      <c r="I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>
      <c r="A87" s="15"/>
      <c r="B87" s="15"/>
      <c r="C87" s="15"/>
      <c r="D87" s="15"/>
      <c r="E87" s="15"/>
      <c r="F87" s="15"/>
      <c r="G87" s="15"/>
      <c r="H87" s="15"/>
      <c r="I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>
      <c r="A88" s="15"/>
      <c r="B88" s="15"/>
      <c r="C88" s="15"/>
      <c r="D88" s="15"/>
      <c r="E88" s="15"/>
      <c r="F88" s="15"/>
      <c r="G88" s="15"/>
      <c r="H88" s="15"/>
      <c r="I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>
      <c r="A89" s="15"/>
      <c r="B89" s="15"/>
      <c r="C89" s="15"/>
      <c r="D89" s="15"/>
      <c r="E89" s="15"/>
      <c r="F89" s="15"/>
      <c r="G89" s="15"/>
      <c r="H89" s="15"/>
      <c r="I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>
      <c r="A90" s="15"/>
      <c r="B90" s="15"/>
      <c r="C90" s="15"/>
      <c r="D90" s="15"/>
      <c r="E90" s="15"/>
      <c r="F90" s="15"/>
      <c r="G90" s="15"/>
      <c r="H90" s="15"/>
      <c r="I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>
      <c r="A91" s="15"/>
      <c r="B91" s="15"/>
      <c r="C91" s="15"/>
      <c r="D91" s="15"/>
      <c r="E91" s="15"/>
      <c r="F91" s="15"/>
      <c r="G91" s="15"/>
      <c r="H91" s="15"/>
      <c r="I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>
      <c r="A92" s="15"/>
      <c r="B92" s="15"/>
      <c r="C92" s="15"/>
      <c r="D92" s="15"/>
      <c r="E92" s="15"/>
      <c r="F92" s="15"/>
      <c r="G92" s="15"/>
      <c r="H92" s="15"/>
      <c r="I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>
      <c r="A93" s="15"/>
      <c r="B93" s="15"/>
      <c r="C93" s="15"/>
      <c r="D93" s="15"/>
      <c r="E93" s="15"/>
      <c r="F93" s="15"/>
      <c r="G93" s="15"/>
      <c r="H93" s="15"/>
      <c r="I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1:31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1:31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1:31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1:31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1:31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1:31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1:31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1:31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1:31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1:31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1:31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1:31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1:31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1:31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1:31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1:31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1:31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1:31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1:31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1:31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1:31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1:31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1:31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1:31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1:31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1:31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1:31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1:31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1:31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1:31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1:31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1:31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1:31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1:31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1:31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1:31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1:31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1:31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1:31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1:31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1:31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1:31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1:31"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1:31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1:31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1:31"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1:31"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1:31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1:31"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1:31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1:31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1:31"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1:31"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1:31"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1:31"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1:31"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1:31"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1:31"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1:31"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1:31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1:31"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1:31"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1:31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1:31"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1:31"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1:31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1:31"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1:31"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1:31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1:31"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1:31"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1:31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1:31"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1:31"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1:31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1:31"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1:31"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1:31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1:31"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1:31"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1:31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1:31"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1:31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1:31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1:31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1:31"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1:31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1:31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1:31"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1:31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1:31"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1:31"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1:31"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1:31"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1:31"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1:31"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1:31"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1:31"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1:31"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1:31"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1:31"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1:31"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1:31"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1:31"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1:31"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1:31"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</sheetData>
  <sheetProtection password="DB41" sheet="1" objects="1" scenarios="1" selectLockedCells="1"/>
  <mergeCells count="78">
    <mergeCell ref="F38:I38"/>
    <mergeCell ref="C31:D31"/>
    <mergeCell ref="L1:L6"/>
    <mergeCell ref="F36:I36"/>
    <mergeCell ref="F37:I37"/>
    <mergeCell ref="F39:I39"/>
    <mergeCell ref="F20:G20"/>
    <mergeCell ref="H20:I20"/>
    <mergeCell ref="D21:I21"/>
    <mergeCell ref="F31:I31"/>
    <mergeCell ref="F32:I32"/>
    <mergeCell ref="F33:I33"/>
    <mergeCell ref="F34:I34"/>
    <mergeCell ref="F22:I22"/>
    <mergeCell ref="F23:I23"/>
    <mergeCell ref="F24:I24"/>
    <mergeCell ref="F25:I25"/>
    <mergeCell ref="F42:I42"/>
    <mergeCell ref="F35:I35"/>
    <mergeCell ref="F18:I18"/>
    <mergeCell ref="C20:D20"/>
    <mergeCell ref="C8:D8"/>
    <mergeCell ref="C9:D9"/>
    <mergeCell ref="C10:D10"/>
    <mergeCell ref="C12:D12"/>
    <mergeCell ref="C13:D13"/>
    <mergeCell ref="C14:D14"/>
    <mergeCell ref="F19:I19"/>
    <mergeCell ref="C18:D18"/>
    <mergeCell ref="C19:D19"/>
    <mergeCell ref="F29:I29"/>
    <mergeCell ref="C28:D28"/>
    <mergeCell ref="C29:D29"/>
    <mergeCell ref="F44:I44"/>
    <mergeCell ref="F45:I45"/>
    <mergeCell ref="F46:I46"/>
    <mergeCell ref="F48:I48"/>
    <mergeCell ref="F49:I49"/>
    <mergeCell ref="C42:D42"/>
    <mergeCell ref="C34:D34"/>
    <mergeCell ref="C35:D35"/>
    <mergeCell ref="C36:D36"/>
    <mergeCell ref="C37:D37"/>
    <mergeCell ref="C38:D38"/>
    <mergeCell ref="C39:D39"/>
    <mergeCell ref="A1:I1"/>
    <mergeCell ref="A2:I2"/>
    <mergeCell ref="A3:I3"/>
    <mergeCell ref="A5:I5"/>
    <mergeCell ref="A6:I6"/>
    <mergeCell ref="D4:I4"/>
    <mergeCell ref="C7:D7"/>
    <mergeCell ref="F7:I7"/>
    <mergeCell ref="C15:D15"/>
    <mergeCell ref="C16:D16"/>
    <mergeCell ref="C17:D17"/>
    <mergeCell ref="F8:I8"/>
    <mergeCell ref="F9:I9"/>
    <mergeCell ref="F10:I10"/>
    <mergeCell ref="F12:I12"/>
    <mergeCell ref="C11:D11"/>
    <mergeCell ref="F11:I11"/>
    <mergeCell ref="C41:D41"/>
    <mergeCell ref="F41:I41"/>
    <mergeCell ref="N9:Q9"/>
    <mergeCell ref="F13:I14"/>
    <mergeCell ref="F16:I17"/>
    <mergeCell ref="L16:L17"/>
    <mergeCell ref="C33:D33"/>
    <mergeCell ref="C22:D22"/>
    <mergeCell ref="C23:D23"/>
    <mergeCell ref="C24:D24"/>
    <mergeCell ref="C25:D25"/>
    <mergeCell ref="C26:D26"/>
    <mergeCell ref="C27:D27"/>
    <mergeCell ref="C32:D32"/>
    <mergeCell ref="C40:D40"/>
    <mergeCell ref="C30:D30"/>
  </mergeCells>
  <pageMargins left="0.7" right="0.7" top="0.75" bottom="0.75" header="0.3" footer="0.3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455"/>
  <sheetViews>
    <sheetView workbookViewId="0">
      <selection activeCell="F15" sqref="F15:G15"/>
    </sheetView>
  </sheetViews>
  <sheetFormatPr defaultRowHeight="15"/>
  <cols>
    <col min="1" max="1" width="3.5703125" customWidth="1"/>
    <col min="2" max="2" width="3" customWidth="1"/>
    <col min="3" max="3" width="3.42578125" customWidth="1"/>
    <col min="4" max="4" width="47.85546875" customWidth="1"/>
    <col min="5" max="5" width="2.42578125" customWidth="1"/>
    <col min="6" max="6" width="17.7109375" customWidth="1"/>
    <col min="7" max="7" width="22" customWidth="1"/>
    <col min="8" max="8" width="7.28515625" customWidth="1"/>
    <col min="9" max="9" width="41.7109375" hidden="1" customWidth="1"/>
    <col min="10" max="10" width="7.5703125" customWidth="1"/>
    <col min="11" max="12" width="0" hidden="1" customWidth="1"/>
  </cols>
  <sheetData>
    <row r="1" spans="1:42">
      <c r="A1" s="481" t="s">
        <v>147</v>
      </c>
      <c r="B1" s="481"/>
      <c r="C1" s="481"/>
      <c r="D1" s="481"/>
      <c r="E1" s="481"/>
      <c r="F1" s="481"/>
      <c r="G1" s="481"/>
      <c r="H1" s="91"/>
      <c r="I1" s="488" t="s">
        <v>299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2" ht="13.5" customHeight="1">
      <c r="A2" s="394" t="s">
        <v>148</v>
      </c>
      <c r="B2" s="394"/>
      <c r="C2" s="394"/>
      <c r="D2" s="394"/>
      <c r="E2" s="394"/>
      <c r="F2" s="394"/>
      <c r="G2" s="394"/>
      <c r="H2" s="91"/>
      <c r="I2" s="48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ht="20.25" customHeight="1">
      <c r="A3" s="369" t="s">
        <v>150</v>
      </c>
      <c r="B3" s="369"/>
      <c r="C3" s="369"/>
      <c r="D3" s="369"/>
      <c r="E3" s="369"/>
      <c r="F3" s="369"/>
      <c r="G3" s="369"/>
      <c r="H3" s="91"/>
      <c r="I3" s="488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ht="18" customHeight="1">
      <c r="A4" s="369" t="s">
        <v>149</v>
      </c>
      <c r="B4" s="394"/>
      <c r="C4" s="394"/>
      <c r="D4" s="394"/>
      <c r="E4" s="394"/>
      <c r="F4" s="394"/>
      <c r="G4" s="394"/>
      <c r="H4" s="91"/>
      <c r="I4" s="489"/>
      <c r="J4" s="129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</row>
    <row r="5" spans="1:42" ht="18.75" customHeight="1">
      <c r="A5">
        <v>1</v>
      </c>
      <c r="B5" s="384" t="s">
        <v>151</v>
      </c>
      <c r="C5" s="384"/>
      <c r="D5" s="384"/>
      <c r="E5" s="78" t="s">
        <v>56</v>
      </c>
      <c r="F5" s="384" t="str">
        <f>IF(I5="",K5,I5)</f>
        <v/>
      </c>
      <c r="G5" s="384"/>
      <c r="H5" s="91"/>
      <c r="I5" s="133"/>
      <c r="J5" s="129"/>
      <c r="K5" s="91" t="str">
        <f>IF(DATA!D9="","",DATA!D9)</f>
        <v/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</row>
    <row r="6" spans="1:42" ht="14.25" customHeight="1">
      <c r="B6" s="384" t="s">
        <v>152</v>
      </c>
      <c r="C6" s="384"/>
      <c r="D6" s="384"/>
      <c r="F6" s="384" t="str">
        <f>IF(I6="",K6,I6)</f>
        <v/>
      </c>
      <c r="G6" s="384"/>
      <c r="H6" s="91"/>
      <c r="I6" s="132"/>
      <c r="J6" s="91"/>
      <c r="K6" s="91" t="str">
        <f>IF(DATA!D10="","",DATA!D10)</f>
        <v/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1:42" ht="14.25" customHeight="1">
      <c r="F7" s="384" t="str">
        <f>IF(I7="",K7,I7)</f>
        <v>K C A L P School, Eramangalam</v>
      </c>
      <c r="G7" s="384"/>
      <c r="H7" s="91"/>
      <c r="I7" s="132"/>
      <c r="J7" s="91"/>
      <c r="K7" s="91" t="str">
        <f>IF(DATA!D4="","",DATA!D4)</f>
        <v>K C A L P School, Eramangalam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</row>
    <row r="8" spans="1:42" ht="14.25" customHeight="1">
      <c r="F8" s="398"/>
      <c r="G8" s="398"/>
      <c r="H8" s="91"/>
      <c r="I8" s="130"/>
      <c r="J8" s="91"/>
      <c r="K8" s="384"/>
      <c r="L8" s="384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42" ht="14.25" customHeight="1">
      <c r="F9" s="398"/>
      <c r="G9" s="398"/>
      <c r="H9" s="91"/>
      <c r="I9" s="128"/>
      <c r="J9" s="91"/>
      <c r="K9" s="384"/>
      <c r="L9" s="384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ht="14.25" customHeight="1">
      <c r="A10">
        <v>2</v>
      </c>
      <c r="B10" s="384" t="s">
        <v>81</v>
      </c>
      <c r="C10" s="384"/>
      <c r="D10" s="384"/>
      <c r="E10" s="78" t="s">
        <v>56</v>
      </c>
      <c r="F10" s="471" t="str">
        <f>IF(DATA!D14="","",DATA!D14)</f>
        <v/>
      </c>
      <c r="G10" s="471"/>
      <c r="H10" s="91"/>
      <c r="I10" s="131"/>
      <c r="J10" s="91"/>
      <c r="K10" s="490" t="str">
        <f>IF(DATA!D14="","",DATA!D14)</f>
        <v/>
      </c>
      <c r="L10" s="490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ht="14.25" customHeight="1">
      <c r="A11">
        <v>3</v>
      </c>
      <c r="B11" s="78" t="s">
        <v>153</v>
      </c>
      <c r="C11" s="384" t="s">
        <v>154</v>
      </c>
      <c r="D11" s="384"/>
      <c r="E11" s="78" t="s">
        <v>56</v>
      </c>
      <c r="F11" s="384" t="str">
        <f>IF(I11="",K11,I11)</f>
        <v/>
      </c>
      <c r="G11" s="384"/>
      <c r="H11" s="91"/>
      <c r="I11" s="132"/>
      <c r="J11" s="93"/>
      <c r="K11" s="384" t="str">
        <f>IF(DATA!D11="","",DATA!D11)</f>
        <v/>
      </c>
      <c r="L11" s="384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ht="14.25" customHeight="1">
      <c r="B12" s="78" t="s">
        <v>155</v>
      </c>
      <c r="C12" s="384" t="s">
        <v>156</v>
      </c>
      <c r="D12" s="384"/>
      <c r="E12" s="78" t="s">
        <v>56</v>
      </c>
      <c r="F12" s="471" t="str">
        <f>IF(DATA!D16="","",DATA!D16)</f>
        <v/>
      </c>
      <c r="G12" s="471"/>
      <c r="H12" s="91"/>
      <c r="I12" s="130"/>
      <c r="J12" s="91"/>
      <c r="K12" s="490"/>
      <c r="L12" s="4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ht="12.75" customHeight="1">
      <c r="B13" s="78" t="s">
        <v>157</v>
      </c>
      <c r="C13" s="479" t="s">
        <v>158</v>
      </c>
      <c r="D13" s="479"/>
      <c r="E13" s="78" t="s">
        <v>56</v>
      </c>
      <c r="F13" s="491"/>
      <c r="G13" s="491"/>
      <c r="H13" s="91"/>
      <c r="I13" s="407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ht="12.75" customHeight="1">
      <c r="C14" s="480" t="s">
        <v>159</v>
      </c>
      <c r="D14" s="480"/>
      <c r="F14" s="491"/>
      <c r="G14" s="491"/>
      <c r="H14" s="91"/>
      <c r="I14" s="407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ht="14.25" customHeight="1">
      <c r="A15">
        <v>4</v>
      </c>
      <c r="B15" s="384" t="s">
        <v>160</v>
      </c>
      <c r="C15" s="384"/>
      <c r="D15" s="384"/>
      <c r="E15" s="78" t="s">
        <v>56</v>
      </c>
      <c r="F15" s="399"/>
      <c r="G15" s="399"/>
      <c r="H15" s="91"/>
      <c r="I15" s="128"/>
      <c r="J15" s="91"/>
      <c r="K15" s="492" t="str">
        <f>IF(DATA!D48="","",DATA!D48)</f>
        <v/>
      </c>
      <c r="L15" s="492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ht="14.25" customHeight="1">
      <c r="A16">
        <v>5</v>
      </c>
      <c r="B16" s="384" t="s">
        <v>161</v>
      </c>
      <c r="C16" s="384"/>
      <c r="D16" s="384"/>
      <c r="E16" s="78" t="s">
        <v>56</v>
      </c>
      <c r="F16" s="399"/>
      <c r="G16" s="399"/>
      <c r="H16" s="91"/>
      <c r="I16" s="128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ht="14.25" customHeight="1">
      <c r="A17">
        <v>6</v>
      </c>
      <c r="B17" s="384" t="s">
        <v>162</v>
      </c>
      <c r="C17" s="384"/>
      <c r="D17" s="384"/>
      <c r="F17" s="398"/>
      <c r="G17" s="398"/>
      <c r="H17" s="91"/>
      <c r="I17" s="128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ht="14.25" customHeight="1">
      <c r="B18" s="78" t="s">
        <v>153</v>
      </c>
      <c r="C18" s="384" t="s">
        <v>163</v>
      </c>
      <c r="D18" s="384"/>
      <c r="F18" s="455"/>
      <c r="G18" s="455"/>
      <c r="H18" s="91"/>
      <c r="I18" s="128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ht="14.25" customHeight="1">
      <c r="C19" s="384" t="s">
        <v>164</v>
      </c>
      <c r="D19" s="384"/>
      <c r="F19" s="455"/>
      <c r="G19" s="455"/>
      <c r="H19" s="91"/>
      <c r="I19" s="128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ht="14.25" customHeight="1">
      <c r="C20" s="78" t="s">
        <v>165</v>
      </c>
      <c r="D20" s="78" t="s">
        <v>166</v>
      </c>
      <c r="F20" s="455"/>
      <c r="G20" s="455"/>
      <c r="H20" s="91"/>
      <c r="I20" s="128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ht="14.25" customHeight="1">
      <c r="D21" s="78" t="s">
        <v>167</v>
      </c>
      <c r="F21" s="455"/>
      <c r="G21" s="455"/>
      <c r="H21" s="91"/>
      <c r="I21" s="128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ht="14.25" customHeight="1">
      <c r="C22" s="78" t="s">
        <v>168</v>
      </c>
      <c r="D22" s="78" t="s">
        <v>169</v>
      </c>
      <c r="E22" s="482" t="s">
        <v>56</v>
      </c>
      <c r="F22" s="455"/>
      <c r="G22" s="455"/>
      <c r="H22" s="91"/>
      <c r="I22" s="128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ht="14.25" customHeight="1">
      <c r="D23" s="78" t="s">
        <v>170</v>
      </c>
      <c r="E23" s="482"/>
      <c r="F23" s="455"/>
      <c r="G23" s="455"/>
      <c r="H23" s="91"/>
      <c r="I23" s="128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ht="14.25" customHeight="1">
      <c r="D24" s="78" t="s">
        <v>171</v>
      </c>
      <c r="E24" s="482"/>
      <c r="F24" s="455"/>
      <c r="G24" s="455"/>
      <c r="H24" s="91"/>
      <c r="I24" s="128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ht="14.25" customHeight="1">
      <c r="C25" s="78" t="s">
        <v>172</v>
      </c>
      <c r="D25" s="78" t="s">
        <v>173</v>
      </c>
      <c r="E25" s="483" t="s">
        <v>56</v>
      </c>
      <c r="F25" s="455"/>
      <c r="G25" s="455"/>
      <c r="H25" s="91"/>
      <c r="I25" s="128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ht="14.25" customHeight="1">
      <c r="D26" s="78" t="s">
        <v>174</v>
      </c>
      <c r="E26" s="483"/>
      <c r="F26" s="455"/>
      <c r="G26" s="455"/>
      <c r="H26" s="91"/>
      <c r="I26" s="128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ht="14.25" customHeight="1">
      <c r="C27" s="78" t="s">
        <v>175</v>
      </c>
      <c r="D27" s="78" t="s">
        <v>176</v>
      </c>
      <c r="E27" s="78" t="s">
        <v>56</v>
      </c>
      <c r="F27" s="455"/>
      <c r="G27" s="455"/>
      <c r="H27" s="91"/>
      <c r="I27" s="128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ht="14.25" customHeight="1">
      <c r="D28" s="78" t="s">
        <v>177</v>
      </c>
      <c r="E28" s="78" t="s">
        <v>56</v>
      </c>
      <c r="F28" s="455"/>
      <c r="G28" s="455"/>
      <c r="H28" s="91"/>
      <c r="I28" s="128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</row>
    <row r="29" spans="1:42" ht="14.25" customHeight="1">
      <c r="C29" s="78" t="s">
        <v>178</v>
      </c>
      <c r="D29" s="78" t="s">
        <v>179</v>
      </c>
      <c r="E29" s="78" t="s">
        <v>56</v>
      </c>
      <c r="F29" s="455"/>
      <c r="G29" s="455"/>
      <c r="H29" s="91"/>
      <c r="I29" s="128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</row>
    <row r="30" spans="1:42" ht="14.25" customHeight="1">
      <c r="D30" s="78" t="s">
        <v>180</v>
      </c>
      <c r="E30" s="78" t="s">
        <v>56</v>
      </c>
      <c r="F30" s="455"/>
      <c r="G30" s="455"/>
      <c r="H30" s="91"/>
      <c r="I30" s="128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ht="14.25" customHeight="1">
      <c r="D31" s="78" t="s">
        <v>181</v>
      </c>
      <c r="E31" s="78" t="s">
        <v>56</v>
      </c>
      <c r="F31" s="455"/>
      <c r="G31" s="455"/>
      <c r="H31" s="91"/>
      <c r="I31" s="128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</row>
    <row r="32" spans="1:42" ht="14.25" customHeight="1">
      <c r="C32" s="78" t="s">
        <v>182</v>
      </c>
      <c r="D32" s="78" t="s">
        <v>183</v>
      </c>
      <c r="F32" s="455"/>
      <c r="G32" s="455"/>
      <c r="H32" s="91"/>
      <c r="I32" s="128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</row>
    <row r="33" spans="1:42" ht="14.25" customHeight="1">
      <c r="B33" s="78" t="s">
        <v>155</v>
      </c>
      <c r="C33" s="384" t="s">
        <v>184</v>
      </c>
      <c r="D33" s="384"/>
      <c r="E33" s="78" t="s">
        <v>56</v>
      </c>
      <c r="F33" s="455"/>
      <c r="G33" s="455"/>
      <c r="H33" s="91"/>
      <c r="I33" s="128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ht="14.25" customHeight="1">
      <c r="A34">
        <v>7</v>
      </c>
      <c r="B34" s="384" t="s">
        <v>185</v>
      </c>
      <c r="C34" s="384"/>
      <c r="D34" s="384"/>
      <c r="E34" s="79" t="s">
        <v>56</v>
      </c>
      <c r="F34" s="484"/>
      <c r="G34" s="484"/>
      <c r="H34" s="91"/>
      <c r="I34" s="128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</row>
    <row r="35" spans="1:42" ht="14.25" customHeight="1">
      <c r="B35" s="384" t="s">
        <v>186</v>
      </c>
      <c r="C35" s="384"/>
      <c r="D35" s="384"/>
      <c r="E35" s="79"/>
      <c r="F35" s="478"/>
      <c r="G35" s="478"/>
      <c r="H35" s="91"/>
      <c r="I35" s="128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</row>
    <row r="36" spans="1:42" ht="14.25" customHeight="1">
      <c r="F36" s="478"/>
      <c r="G36" s="478"/>
      <c r="H36" s="91"/>
      <c r="I36" s="128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</row>
    <row r="37" spans="1:42" ht="14.25" customHeight="1">
      <c r="A37">
        <v>8</v>
      </c>
      <c r="B37" s="384" t="s">
        <v>187</v>
      </c>
      <c r="C37" s="384"/>
      <c r="D37" s="384"/>
      <c r="E37" s="78" t="s">
        <v>56</v>
      </c>
      <c r="F37" s="387" t="str">
        <f>IF(I37="",K37,I37)</f>
        <v/>
      </c>
      <c r="G37" s="387"/>
      <c r="H37" s="91"/>
      <c r="I37" s="132"/>
      <c r="J37" s="91"/>
      <c r="K37" s="91" t="str">
        <f>IF(DATA!D7="","",DATA!D7)</f>
        <v/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ht="14.25" customHeight="1">
      <c r="A38">
        <v>9</v>
      </c>
      <c r="B38" s="78" t="s">
        <v>153</v>
      </c>
      <c r="C38" s="384" t="s">
        <v>188</v>
      </c>
      <c r="D38" s="384"/>
      <c r="F38" s="478"/>
      <c r="G38" s="478"/>
      <c r="H38" s="91"/>
      <c r="I38" s="128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ht="14.25" customHeight="1">
      <c r="C39" s="384" t="s">
        <v>189</v>
      </c>
      <c r="D39" s="384"/>
      <c r="F39" s="478"/>
      <c r="G39" s="478"/>
      <c r="H39" s="91"/>
      <c r="I39" s="128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1:42" ht="14.25" customHeight="1">
      <c r="C40" s="384" t="s">
        <v>190</v>
      </c>
      <c r="D40" s="384"/>
      <c r="F40" s="478"/>
      <c r="G40" s="478"/>
      <c r="H40" s="91"/>
      <c r="I40" s="128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</row>
    <row r="41" spans="1:42" ht="14.25" customHeight="1">
      <c r="B41" s="78" t="s">
        <v>155</v>
      </c>
      <c r="C41" s="485" t="s">
        <v>191</v>
      </c>
      <c r="D41" s="485"/>
      <c r="F41" s="478"/>
      <c r="G41" s="478"/>
      <c r="H41" s="91"/>
      <c r="I41" s="128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</row>
    <row r="42" spans="1:42" ht="14.25" customHeight="1">
      <c r="C42" s="485" t="s">
        <v>192</v>
      </c>
      <c r="D42" s="485"/>
      <c r="F42" s="478"/>
      <c r="G42" s="478"/>
      <c r="H42" s="91"/>
      <c r="I42" s="128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</row>
    <row r="43" spans="1:42" ht="14.25" customHeight="1">
      <c r="C43" s="485" t="s">
        <v>193</v>
      </c>
      <c r="D43" s="485"/>
      <c r="F43" s="478"/>
      <c r="G43" s="478"/>
      <c r="H43" s="91"/>
      <c r="I43" s="128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</row>
    <row r="44" spans="1:42" ht="14.25" customHeight="1">
      <c r="C44" s="485" t="s">
        <v>194</v>
      </c>
      <c r="D44" s="485"/>
      <c r="F44" s="478"/>
      <c r="G44" s="478"/>
      <c r="H44" s="91"/>
      <c r="I44" s="128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</row>
    <row r="45" spans="1:42" ht="14.25" customHeight="1">
      <c r="C45" s="485" t="s">
        <v>195</v>
      </c>
      <c r="D45" s="485"/>
      <c r="F45" s="478"/>
      <c r="G45" s="478"/>
      <c r="H45" s="91"/>
      <c r="I45" s="128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</row>
    <row r="46" spans="1:42" ht="14.25" customHeight="1">
      <c r="C46" s="485" t="s">
        <v>196</v>
      </c>
      <c r="D46" s="485"/>
      <c r="F46" s="478"/>
      <c r="G46" s="478"/>
      <c r="H46" s="91"/>
      <c r="I46" s="128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</row>
    <row r="47" spans="1:42" s="80" customFormat="1" ht="14.25" customHeight="1">
      <c r="C47" s="81"/>
      <c r="D47" s="8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</row>
    <row r="48" spans="1:42">
      <c r="A48" s="394" t="s">
        <v>197</v>
      </c>
      <c r="B48" s="394"/>
      <c r="C48" s="394"/>
      <c r="D48" s="394"/>
      <c r="E48" s="394"/>
      <c r="F48" s="394"/>
      <c r="G48" s="394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</row>
    <row r="49" spans="1:42">
      <c r="B49" s="394" t="s">
        <v>198</v>
      </c>
      <c r="C49" s="394"/>
      <c r="D49" s="394"/>
      <c r="E49" s="394"/>
      <c r="F49" s="394"/>
      <c r="G49" s="394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1:42">
      <c r="A50" s="384" t="s">
        <v>199</v>
      </c>
      <c r="B50" s="384"/>
      <c r="C50" s="384"/>
      <c r="D50" s="384"/>
      <c r="E50" s="384"/>
      <c r="F50" s="384"/>
      <c r="G50" s="384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>
      <c r="A51" s="384" t="s">
        <v>200</v>
      </c>
      <c r="B51" s="384"/>
      <c r="C51" s="384"/>
      <c r="D51" s="384"/>
      <c r="E51" s="384"/>
      <c r="F51" s="384"/>
      <c r="G51" s="384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>
      <c r="A52" s="384" t="s">
        <v>201</v>
      </c>
      <c r="B52" s="384"/>
      <c r="C52" s="384"/>
      <c r="D52" s="384"/>
      <c r="E52" s="384"/>
      <c r="F52" s="384"/>
      <c r="G52" s="384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2"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>
      <c r="A54" s="394" t="s">
        <v>53</v>
      </c>
      <c r="B54" s="394"/>
      <c r="C54" s="394"/>
      <c r="D54" s="153"/>
      <c r="E54" s="394" t="s">
        <v>202</v>
      </c>
      <c r="F54" s="394"/>
      <c r="G54" s="394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>
      <c r="E55" s="394" t="s">
        <v>203</v>
      </c>
      <c r="F55" s="394"/>
      <c r="G55" s="394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2">
      <c r="A56" s="394" t="s">
        <v>204</v>
      </c>
      <c r="B56" s="394"/>
      <c r="C56" s="394"/>
      <c r="D56" s="394"/>
      <c r="E56" s="394"/>
      <c r="F56" s="394"/>
      <c r="G56" s="394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</row>
    <row r="57" spans="1:42">
      <c r="B57" s="384" t="s">
        <v>205</v>
      </c>
      <c r="C57" s="384"/>
      <c r="D57" s="384"/>
      <c r="E57" s="384"/>
      <c r="F57" s="384"/>
      <c r="G57" s="384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</row>
    <row r="58" spans="1:42">
      <c r="A58" s="384" t="s">
        <v>206</v>
      </c>
      <c r="B58" s="384"/>
      <c r="C58" s="384"/>
      <c r="D58" s="384"/>
      <c r="E58" s="384"/>
      <c r="F58" s="384"/>
      <c r="G58" s="384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</row>
    <row r="59" spans="1:42">
      <c r="B59" s="384"/>
      <c r="C59" s="384"/>
      <c r="D59" s="384"/>
      <c r="E59" s="384"/>
      <c r="F59" s="384"/>
      <c r="G59" s="384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</row>
    <row r="60" spans="1:42">
      <c r="A60" s="394" t="s">
        <v>207</v>
      </c>
      <c r="B60" s="394"/>
      <c r="C60" s="394"/>
      <c r="D60" s="394"/>
      <c r="E60" s="394"/>
      <c r="F60" s="394"/>
      <c r="G60" s="394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</row>
    <row r="61" spans="1:42"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</row>
    <row r="62" spans="1:42">
      <c r="C62">
        <v>1</v>
      </c>
      <c r="D62" s="384" t="s">
        <v>208</v>
      </c>
      <c r="E62" s="384"/>
      <c r="F62" s="384"/>
      <c r="G62" s="384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</row>
    <row r="63" spans="1:42">
      <c r="D63" s="384" t="s">
        <v>209</v>
      </c>
      <c r="E63" s="384"/>
      <c r="F63" s="384"/>
      <c r="G63" s="38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</row>
    <row r="64" spans="1:42">
      <c r="C64">
        <v>2</v>
      </c>
      <c r="D64" s="384" t="s">
        <v>210</v>
      </c>
      <c r="E64" s="384"/>
      <c r="F64" s="384"/>
      <c r="G64" s="38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</row>
    <row r="65" spans="1:42">
      <c r="D65" s="485" t="s">
        <v>211</v>
      </c>
      <c r="E65" s="485"/>
      <c r="F65" s="485"/>
      <c r="G65" s="485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>
      <c r="D66" s="485" t="s">
        <v>212</v>
      </c>
      <c r="E66" s="485"/>
      <c r="F66" s="485"/>
      <c r="G66" s="485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>
      <c r="F67" s="394" t="s">
        <v>214</v>
      </c>
      <c r="G67" s="394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42">
      <c r="A68" s="394" t="s">
        <v>213</v>
      </c>
      <c r="B68" s="394"/>
      <c r="C68" s="394"/>
      <c r="F68" s="394" t="s">
        <v>215</v>
      </c>
      <c r="G68" s="39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</row>
    <row r="69" spans="1:42"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</row>
    <row r="70" spans="1:42">
      <c r="A70" s="394" t="s">
        <v>216</v>
      </c>
      <c r="B70" s="394"/>
      <c r="C70" s="394"/>
      <c r="D70" s="394"/>
      <c r="E70" s="394"/>
      <c r="F70" s="394"/>
      <c r="G70" s="394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</row>
    <row r="71" spans="1:42">
      <c r="C71">
        <v>1</v>
      </c>
      <c r="D71" s="486" t="s">
        <v>217</v>
      </c>
      <c r="E71" s="486"/>
      <c r="F71" s="486"/>
      <c r="G71" s="83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</row>
    <row r="72" spans="1:42">
      <c r="C72">
        <v>2</v>
      </c>
      <c r="D72" s="486" t="s">
        <v>218</v>
      </c>
      <c r="E72" s="486"/>
      <c r="F72" s="486"/>
      <c r="G72" s="83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</row>
    <row r="73" spans="1:42">
      <c r="C73">
        <v>3</v>
      </c>
      <c r="D73" s="486" t="s">
        <v>219</v>
      </c>
      <c r="E73" s="486"/>
      <c r="F73" s="486"/>
      <c r="G73" s="83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</row>
    <row r="74" spans="1:42">
      <c r="C74">
        <v>4</v>
      </c>
      <c r="D74" s="487" t="s">
        <v>220</v>
      </c>
      <c r="E74" s="487"/>
      <c r="F74" s="487"/>
      <c r="G74" s="83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</row>
    <row r="75" spans="1:42"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</row>
    <row r="76" spans="1:42">
      <c r="F76" s="394" t="s">
        <v>215</v>
      </c>
      <c r="G76" s="394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</row>
    <row r="77" spans="1:42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</row>
    <row r="78" spans="1:42">
      <c r="B78" s="384" t="s">
        <v>221</v>
      </c>
      <c r="C78" s="384"/>
      <c r="D78" s="384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</row>
    <row r="79" spans="1:42">
      <c r="B79" s="394" t="s">
        <v>222</v>
      </c>
      <c r="C79" s="394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</row>
    <row r="80" spans="1:42"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42"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</row>
    <row r="82" spans="1:42"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</row>
    <row r="83" spans="1:42">
      <c r="A83" s="479" t="s">
        <v>223</v>
      </c>
      <c r="B83" s="479"/>
      <c r="C83" s="479"/>
      <c r="D83" s="479"/>
      <c r="E83" s="479"/>
      <c r="F83" s="479"/>
      <c r="G83" s="479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</row>
    <row r="84" spans="1:42">
      <c r="A84" s="479" t="s">
        <v>224</v>
      </c>
      <c r="B84" s="479"/>
      <c r="C84" s="479"/>
      <c r="D84" s="479"/>
      <c r="E84" s="479"/>
      <c r="F84" s="479"/>
      <c r="G84" s="479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</row>
    <row r="85" spans="1:42">
      <c r="A85" s="479" t="s">
        <v>225</v>
      </c>
      <c r="B85" s="479"/>
      <c r="C85" s="479"/>
      <c r="D85" s="479"/>
      <c r="E85" s="479"/>
      <c r="F85" s="479"/>
      <c r="G85" s="479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</row>
    <row r="86" spans="1:42">
      <c r="A86" s="480" t="s">
        <v>226</v>
      </c>
      <c r="B86" s="480"/>
      <c r="C86" s="480"/>
      <c r="D86" s="480"/>
      <c r="E86" s="480"/>
      <c r="F86" s="480"/>
      <c r="G86" s="48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</row>
    <row r="87" spans="1:42">
      <c r="A87" s="480" t="s">
        <v>227</v>
      </c>
      <c r="B87" s="480"/>
      <c r="C87" s="480"/>
      <c r="D87" s="480"/>
      <c r="E87" s="480"/>
      <c r="F87" s="480"/>
      <c r="G87" s="48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</row>
    <row r="88" spans="1:42">
      <c r="A88" s="480" t="s">
        <v>228</v>
      </c>
      <c r="B88" s="480"/>
      <c r="C88" s="480"/>
      <c r="D88" s="480"/>
      <c r="E88" s="480"/>
      <c r="F88" s="480"/>
      <c r="G88" s="48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</row>
    <row r="89" spans="1:42">
      <c r="A89" s="480" t="s">
        <v>229</v>
      </c>
      <c r="B89" s="480"/>
      <c r="C89" s="480"/>
      <c r="D89" s="480"/>
      <c r="E89" s="480"/>
      <c r="F89" s="480"/>
      <c r="G89" s="48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</row>
    <row r="90" spans="1:42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</row>
    <row r="91" spans="1:42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</row>
    <row r="92" spans="1:42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</row>
    <row r="93" spans="1:42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</row>
    <row r="94" spans="1:42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</row>
    <row r="95" spans="1:42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</row>
    <row r="96" spans="1:42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</row>
    <row r="97" spans="3:42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</row>
    <row r="98" spans="3:42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</row>
    <row r="99" spans="3:42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3:42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</row>
    <row r="101" spans="3:42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</row>
    <row r="102" spans="3:42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</row>
    <row r="103" spans="3:42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</row>
    <row r="104" spans="3:42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</row>
    <row r="105" spans="3:42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</row>
    <row r="106" spans="3:42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3:42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3:42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3:42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3:42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3:42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3:42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3:42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3:42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3:42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3:4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3:4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3:4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3:42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</row>
    <row r="120" spans="3:42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</row>
    <row r="121" spans="3:42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</row>
    <row r="122" spans="3:42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</row>
    <row r="123" spans="3:42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</row>
    <row r="124" spans="3:42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</row>
    <row r="125" spans="3:42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</row>
    <row r="126" spans="3:42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</row>
    <row r="127" spans="3:42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</row>
    <row r="128" spans="3:42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</row>
    <row r="129" spans="3:42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</row>
    <row r="130" spans="3:42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</row>
    <row r="131" spans="3:42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</row>
    <row r="132" spans="3:42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</row>
    <row r="133" spans="3:42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</row>
    <row r="134" spans="3:42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</row>
    <row r="135" spans="3:42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</row>
    <row r="136" spans="3:42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</row>
    <row r="137" spans="3:42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</row>
    <row r="138" spans="3:42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</row>
    <row r="139" spans="3:42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</row>
    <row r="140" spans="3:42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</row>
    <row r="141" spans="3:42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</row>
    <row r="142" spans="3:42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</row>
    <row r="143" spans="3:42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</row>
    <row r="144" spans="3:42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</row>
    <row r="145" spans="3:42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</row>
    <row r="146" spans="3:42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</row>
    <row r="147" spans="3:42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</row>
    <row r="148" spans="3:42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</row>
    <row r="149" spans="3:42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</row>
    <row r="150" spans="3:42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</row>
    <row r="151" spans="3:42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</row>
    <row r="152" spans="3:42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</row>
    <row r="153" spans="3:42"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</row>
    <row r="154" spans="3:42"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</row>
    <row r="155" spans="3:42"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</row>
    <row r="156" spans="3:42"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</row>
    <row r="157" spans="3:42"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</row>
    <row r="158" spans="3:42"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</row>
    <row r="159" spans="3:42"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</row>
    <row r="160" spans="3:42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</row>
    <row r="161" spans="3:42"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</row>
    <row r="162" spans="3:42"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</row>
    <row r="163" spans="3:42"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</row>
    <row r="164" spans="3:42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</row>
    <row r="165" spans="3:42"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</row>
    <row r="166" spans="3:42"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</row>
    <row r="167" spans="3:42"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</row>
    <row r="168" spans="3:42"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</row>
    <row r="169" spans="3:42"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</row>
    <row r="170" spans="3:42"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</row>
    <row r="171" spans="3:42"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</row>
    <row r="172" spans="3:42"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</row>
    <row r="173" spans="3:42"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</row>
    <row r="174" spans="3:42"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</row>
    <row r="175" spans="3:42"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</row>
    <row r="176" spans="3:42"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</row>
    <row r="177" spans="3:42"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</row>
    <row r="178" spans="3:42"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</row>
    <row r="179" spans="3:42"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</row>
    <row r="180" spans="3:42"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</row>
    <row r="181" spans="3:42"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</row>
    <row r="182" spans="3:42"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</row>
    <row r="183" spans="3:42"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</row>
    <row r="184" spans="3:42"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</row>
    <row r="185" spans="3:42"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</row>
    <row r="186" spans="3:42"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</row>
    <row r="187" spans="3:42"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</row>
    <row r="188" spans="3:42"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</row>
    <row r="189" spans="3:42"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</row>
    <row r="190" spans="3:42"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</row>
    <row r="191" spans="3:42"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</row>
    <row r="192" spans="3:42"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</row>
    <row r="193" spans="3:42"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</row>
    <row r="194" spans="3:42"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</row>
    <row r="195" spans="3:42"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</row>
    <row r="196" spans="3:42"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</row>
    <row r="197" spans="3:42"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</row>
    <row r="198" spans="3:42"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</row>
    <row r="199" spans="3:42"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</row>
    <row r="200" spans="3:42"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</row>
    <row r="201" spans="3:42"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</row>
    <row r="202" spans="3:42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</row>
    <row r="203" spans="3:42"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</row>
    <row r="204" spans="3:42"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</row>
    <row r="205" spans="3:42"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</row>
    <row r="206" spans="3:42"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</row>
    <row r="207" spans="3:42"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</row>
    <row r="208" spans="3:42"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</row>
    <row r="209" spans="3:42"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</row>
    <row r="210" spans="3:42"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</row>
    <row r="211" spans="3:42"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</row>
    <row r="212" spans="3:42"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</row>
    <row r="213" spans="3:42"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</row>
    <row r="214" spans="3:42"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</row>
    <row r="215" spans="3:42"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</row>
    <row r="216" spans="3:42"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</row>
    <row r="217" spans="3:42"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</row>
    <row r="218" spans="3:42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</row>
    <row r="219" spans="3:42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</row>
    <row r="220" spans="3:42"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3:42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3:42"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3:42"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3:42"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3:42"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3:42"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3:42"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3:42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3:42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3:42"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3:42"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3:42"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3:42"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3:42"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</row>
    <row r="235" spans="3:42"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</row>
    <row r="236" spans="3:42"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</row>
    <row r="237" spans="3:42"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</row>
    <row r="238" spans="3:42"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</row>
    <row r="239" spans="3:42"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</row>
    <row r="240" spans="3:42"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</row>
    <row r="241" spans="3:42"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</row>
    <row r="242" spans="3:42"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</row>
    <row r="243" spans="3:42"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</row>
    <row r="244" spans="3:42"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</row>
    <row r="245" spans="3:42"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</row>
    <row r="246" spans="3:42"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</row>
    <row r="247" spans="3:42"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</row>
    <row r="248" spans="3:42"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</row>
    <row r="249" spans="3:42"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</row>
    <row r="250" spans="3:42"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</row>
    <row r="251" spans="3:42"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</row>
    <row r="252" spans="3:42"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</row>
    <row r="253" spans="3:42"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</row>
    <row r="254" spans="3:42"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</row>
    <row r="255" spans="3:42"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</row>
    <row r="256" spans="3:42"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</row>
    <row r="257" spans="3:42"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</row>
    <row r="258" spans="3:42"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</row>
    <row r="259" spans="3:42"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</row>
    <row r="260" spans="3:42"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</row>
    <row r="261" spans="3:42"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</row>
    <row r="262" spans="3:42"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</row>
    <row r="263" spans="3:42"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</row>
    <row r="264" spans="3:42"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</row>
    <row r="265" spans="3:42"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</row>
    <row r="266" spans="3:42"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</row>
    <row r="267" spans="3:42"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</row>
    <row r="268" spans="3:42"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</row>
    <row r="269" spans="3:42"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</row>
    <row r="270" spans="3:42"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</row>
    <row r="271" spans="3:42"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</row>
    <row r="272" spans="3:42"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</row>
    <row r="273" spans="3:42"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</row>
    <row r="274" spans="3:42"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</row>
    <row r="275" spans="3:42"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</row>
    <row r="276" spans="3:42"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</row>
    <row r="277" spans="3:42"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</row>
    <row r="278" spans="3:42"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</row>
    <row r="279" spans="3:42"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</row>
    <row r="280" spans="3:42"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</row>
    <row r="281" spans="3:42"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</row>
    <row r="282" spans="3:42"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</row>
    <row r="283" spans="3:42"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</row>
    <row r="284" spans="3:42"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</row>
    <row r="285" spans="3:42"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</row>
    <row r="286" spans="3:42"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</row>
    <row r="287" spans="3:42"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</row>
    <row r="288" spans="3:42"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</row>
    <row r="289" spans="3:42"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</row>
    <row r="290" spans="3:42"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</row>
    <row r="291" spans="3:42"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</row>
    <row r="292" spans="3:42"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</row>
    <row r="293" spans="3:42"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</row>
    <row r="294" spans="3:42"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</row>
    <row r="295" spans="3:42"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</row>
    <row r="296" spans="3:42"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</row>
    <row r="297" spans="3:42"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</row>
    <row r="298" spans="3:42"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</row>
    <row r="299" spans="3:42"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</row>
    <row r="300" spans="3:42"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</row>
    <row r="301" spans="3:42"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</row>
    <row r="302" spans="3:42"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</row>
    <row r="303" spans="3:42"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</row>
    <row r="304" spans="3:42"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</row>
    <row r="305" spans="3:42"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</row>
    <row r="306" spans="3:42"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</row>
    <row r="307" spans="3:42"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</row>
    <row r="308" spans="3:42"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</row>
    <row r="309" spans="3:42"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</row>
    <row r="310" spans="3:42"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</row>
    <row r="311" spans="3:42"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</row>
    <row r="312" spans="3:42"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</row>
    <row r="313" spans="3:42"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</row>
    <row r="314" spans="3:42"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</row>
    <row r="315" spans="3:42"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</row>
    <row r="316" spans="3:42"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</row>
    <row r="317" spans="3:42"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</row>
    <row r="318" spans="3:42"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</row>
    <row r="319" spans="3:42"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</row>
    <row r="320" spans="3:42"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</row>
    <row r="321" spans="3:42"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</row>
    <row r="322" spans="3:42"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</row>
    <row r="323" spans="3:42"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</row>
    <row r="324" spans="3:42"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</row>
    <row r="325" spans="3:42"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</row>
    <row r="326" spans="3:42"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</row>
    <row r="327" spans="3:42"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</row>
    <row r="328" spans="3:42"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</row>
    <row r="329" spans="3:42"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</row>
    <row r="330" spans="3:42"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</row>
    <row r="331" spans="3:42"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</row>
    <row r="332" spans="3:42"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</row>
    <row r="333" spans="3:42"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</row>
    <row r="334" spans="3:42"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</row>
    <row r="335" spans="3:42"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</row>
    <row r="336" spans="3:42"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</row>
    <row r="337" spans="3:42"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</row>
    <row r="338" spans="3:42"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</row>
    <row r="339" spans="3:42"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</row>
    <row r="340" spans="3:42"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</row>
    <row r="341" spans="3:42"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</row>
    <row r="342" spans="3:42"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</row>
    <row r="343" spans="3:42"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</row>
    <row r="344" spans="3:42"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</row>
    <row r="345" spans="3:42"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</row>
    <row r="346" spans="3:42"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</row>
    <row r="347" spans="3:42"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</row>
    <row r="348" spans="3:42"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</row>
    <row r="349" spans="3:42"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</row>
    <row r="350" spans="3:42"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</row>
    <row r="351" spans="3:42"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</row>
    <row r="352" spans="3:42"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</row>
    <row r="353" spans="3:42"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</row>
    <row r="354" spans="3:42"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</row>
    <row r="355" spans="3:42"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</row>
    <row r="356" spans="3:42"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</row>
    <row r="357" spans="3:42"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</row>
    <row r="358" spans="3:42"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</row>
    <row r="359" spans="3:42"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</row>
    <row r="360" spans="3:42"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</row>
    <row r="361" spans="3:42"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</row>
    <row r="362" spans="3:42"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</row>
    <row r="363" spans="3:42"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</row>
    <row r="364" spans="3:42"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</row>
    <row r="365" spans="3:42"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</row>
    <row r="366" spans="3:42"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</row>
    <row r="367" spans="3:42"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</row>
    <row r="368" spans="3:42"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</row>
    <row r="369" spans="8:42"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</row>
    <row r="370" spans="8:42"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</row>
    <row r="371" spans="8:42"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</row>
    <row r="372" spans="8:42"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</row>
    <row r="373" spans="8:42"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</row>
    <row r="374" spans="8:42"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</row>
    <row r="375" spans="8:42"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</row>
    <row r="376" spans="8:42"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</row>
    <row r="377" spans="8:42"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</row>
    <row r="378" spans="8:42"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</row>
    <row r="379" spans="8:42"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</row>
    <row r="380" spans="8:42"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</row>
    <row r="381" spans="8:42"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</row>
    <row r="382" spans="8:42"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</row>
    <row r="383" spans="8:42"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</row>
    <row r="384" spans="8:42"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</row>
    <row r="385" spans="8:42"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</row>
    <row r="386" spans="8:42"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</row>
    <row r="387" spans="8:42"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</row>
    <row r="388" spans="8:42"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</row>
    <row r="389" spans="8:42"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</row>
    <row r="390" spans="8:42"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</row>
    <row r="391" spans="8:42"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</row>
    <row r="392" spans="8:42"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</row>
    <row r="393" spans="8:42"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</row>
    <row r="394" spans="8:42"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</row>
    <row r="395" spans="8:42"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</row>
    <row r="396" spans="8:42"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</row>
    <row r="397" spans="8:42"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</row>
    <row r="398" spans="8:42"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</row>
    <row r="399" spans="8:42"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</row>
    <row r="400" spans="8:42"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</row>
    <row r="401" spans="8:42"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</row>
    <row r="402" spans="8:42"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</row>
    <row r="403" spans="8:42"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</row>
    <row r="404" spans="8:42"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</row>
    <row r="405" spans="8:42"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</row>
    <row r="406" spans="8:42"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</row>
    <row r="407" spans="8:42"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</row>
    <row r="408" spans="8:42"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</row>
    <row r="409" spans="8:42"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</row>
    <row r="410" spans="8:42"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</row>
    <row r="411" spans="8:42"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</row>
    <row r="412" spans="8:42"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</row>
    <row r="413" spans="8:42"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</row>
    <row r="414" spans="8:42"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</row>
    <row r="415" spans="8:42"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</row>
    <row r="416" spans="8:42"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</row>
    <row r="417" spans="8:42"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</row>
    <row r="418" spans="8:42"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</row>
    <row r="419" spans="8:42"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</row>
    <row r="420" spans="8:42"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</row>
    <row r="421" spans="8:42"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</row>
    <row r="422" spans="8:42"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</row>
    <row r="423" spans="8:42"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</row>
    <row r="424" spans="8:42"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</row>
    <row r="425" spans="8:42"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</row>
    <row r="426" spans="8:42"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</row>
    <row r="427" spans="8:42"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</row>
    <row r="428" spans="8:42"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</row>
    <row r="429" spans="8:42"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</row>
    <row r="430" spans="8:42"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</row>
    <row r="431" spans="8:42"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</row>
    <row r="432" spans="8:42"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</row>
    <row r="433" spans="8:42"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</row>
    <row r="434" spans="8:42"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</row>
    <row r="435" spans="8:42"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</row>
    <row r="436" spans="8:42"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</row>
    <row r="437" spans="8:42"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</row>
    <row r="438" spans="8:42"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</row>
    <row r="439" spans="8:42"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</row>
    <row r="440" spans="8:42"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</row>
    <row r="441" spans="8:42"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</row>
    <row r="442" spans="8:42"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</row>
    <row r="443" spans="8:42"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</row>
    <row r="444" spans="8:42"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</row>
    <row r="445" spans="8:42"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</row>
    <row r="446" spans="8:42"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</row>
    <row r="447" spans="8:42"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</row>
    <row r="448" spans="8:42"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</row>
    <row r="449" spans="8:42"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</row>
    <row r="450" spans="8:42"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</row>
    <row r="451" spans="8:42"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</row>
    <row r="452" spans="8:42"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</row>
    <row r="453" spans="8:42"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</row>
    <row r="454" spans="8:42"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</row>
    <row r="455" spans="8:42"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</row>
  </sheetData>
  <sheetProtection password="DB41" sheet="1" objects="1" scenarios="1" selectLockedCells="1"/>
  <mergeCells count="116">
    <mergeCell ref="I1:I4"/>
    <mergeCell ref="K8:L8"/>
    <mergeCell ref="K9:L9"/>
    <mergeCell ref="K10:L10"/>
    <mergeCell ref="K11:L11"/>
    <mergeCell ref="K12:L12"/>
    <mergeCell ref="F13:G14"/>
    <mergeCell ref="I13:I14"/>
    <mergeCell ref="K15:L15"/>
    <mergeCell ref="A85:G85"/>
    <mergeCell ref="A86:G86"/>
    <mergeCell ref="A87:G87"/>
    <mergeCell ref="A88:G88"/>
    <mergeCell ref="A89:G89"/>
    <mergeCell ref="F76:G76"/>
    <mergeCell ref="B78:D78"/>
    <mergeCell ref="B79:C79"/>
    <mergeCell ref="A83:G83"/>
    <mergeCell ref="A84:G84"/>
    <mergeCell ref="A70:G70"/>
    <mergeCell ref="D71:F71"/>
    <mergeCell ref="D72:F72"/>
    <mergeCell ref="D73:F73"/>
    <mergeCell ref="D74:F74"/>
    <mergeCell ref="D63:G63"/>
    <mergeCell ref="D64:G64"/>
    <mergeCell ref="D65:G65"/>
    <mergeCell ref="D66:G66"/>
    <mergeCell ref="A68:C68"/>
    <mergeCell ref="F67:G67"/>
    <mergeCell ref="F68:G68"/>
    <mergeCell ref="B59:G59"/>
    <mergeCell ref="B57:G57"/>
    <mergeCell ref="A58:G58"/>
    <mergeCell ref="A60:G60"/>
    <mergeCell ref="D62:G62"/>
    <mergeCell ref="A54:C54"/>
    <mergeCell ref="E54:G54"/>
    <mergeCell ref="E55:G55"/>
    <mergeCell ref="A56:G56"/>
    <mergeCell ref="A48:G48"/>
    <mergeCell ref="B49:G49"/>
    <mergeCell ref="A50:G50"/>
    <mergeCell ref="A51:G51"/>
    <mergeCell ref="A52:G52"/>
    <mergeCell ref="F46:G46"/>
    <mergeCell ref="F38:G38"/>
    <mergeCell ref="F39:G39"/>
    <mergeCell ref="F40:G40"/>
    <mergeCell ref="F41:G41"/>
    <mergeCell ref="F42:G42"/>
    <mergeCell ref="F43:G43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F34:G34"/>
    <mergeCell ref="F35:G35"/>
    <mergeCell ref="F36:G36"/>
    <mergeCell ref="F44:G44"/>
    <mergeCell ref="F45:G45"/>
    <mergeCell ref="F29:G29"/>
    <mergeCell ref="F30:G30"/>
    <mergeCell ref="F31:G31"/>
    <mergeCell ref="F32:G32"/>
    <mergeCell ref="F33:G33"/>
    <mergeCell ref="B17:D17"/>
    <mergeCell ref="C18:D18"/>
    <mergeCell ref="C19:D19"/>
    <mergeCell ref="E22:E24"/>
    <mergeCell ref="E25:E26"/>
    <mergeCell ref="C33:D33"/>
    <mergeCell ref="B16:D16"/>
    <mergeCell ref="F37:G37"/>
    <mergeCell ref="F26:G26"/>
    <mergeCell ref="F27:G27"/>
    <mergeCell ref="F28:G28"/>
    <mergeCell ref="B34:D34"/>
    <mergeCell ref="B35:D35"/>
    <mergeCell ref="B37:D37"/>
    <mergeCell ref="F25:G2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C11:D11"/>
    <mergeCell ref="C12:D12"/>
    <mergeCell ref="C13:D13"/>
    <mergeCell ref="C14:D14"/>
    <mergeCell ref="B15:D15"/>
    <mergeCell ref="A1:G1"/>
    <mergeCell ref="A2:G2"/>
    <mergeCell ref="A3:G3"/>
    <mergeCell ref="A4:G4"/>
    <mergeCell ref="B5:D5"/>
    <mergeCell ref="B10:D10"/>
    <mergeCell ref="F5:G5"/>
    <mergeCell ref="F6:G6"/>
    <mergeCell ref="F7:G7"/>
    <mergeCell ref="F8:G8"/>
    <mergeCell ref="F9:G9"/>
    <mergeCell ref="F10:G10"/>
    <mergeCell ref="F11:G11"/>
    <mergeCell ref="F12:G12"/>
    <mergeCell ref="F15:G15"/>
    <mergeCell ref="B6:D6"/>
  </mergeCells>
  <pageMargins left="0.25" right="0.25" top="0.75" bottom="0.75" header="0.3" footer="0.3"/>
  <pageSetup fitToHeight="2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A115"/>
  <sheetViews>
    <sheetView workbookViewId="0">
      <selection activeCell="A42" sqref="A42"/>
    </sheetView>
  </sheetViews>
  <sheetFormatPr defaultRowHeight="15"/>
  <cols>
    <col min="1" max="16384" width="9.140625" style="155"/>
  </cols>
  <sheetData>
    <row r="1" spans="1:27">
      <c r="A1" s="387"/>
      <c r="B1" s="387"/>
      <c r="C1" s="387"/>
      <c r="D1" s="387"/>
      <c r="E1" s="387"/>
      <c r="F1" s="387"/>
      <c r="G1" s="387"/>
      <c r="H1" s="387"/>
      <c r="I1" s="387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1.75" customHeight="1">
      <c r="A2" s="354" t="s">
        <v>306</v>
      </c>
      <c r="B2" s="354"/>
      <c r="C2" s="354"/>
      <c r="D2" s="354"/>
      <c r="E2" s="354"/>
      <c r="F2" s="354"/>
      <c r="G2" s="354"/>
      <c r="H2" s="354"/>
      <c r="I2" s="35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>
      <c r="A3" s="387"/>
      <c r="B3" s="387"/>
      <c r="C3" s="387"/>
      <c r="D3" s="387"/>
      <c r="E3" s="387"/>
      <c r="F3" s="387"/>
      <c r="G3" s="387"/>
      <c r="H3" s="387"/>
      <c r="I3" s="38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21.75" customHeight="1">
      <c r="A4" s="387" t="s">
        <v>307</v>
      </c>
      <c r="B4" s="387"/>
      <c r="C4" s="387"/>
      <c r="D4" s="387"/>
      <c r="E4" s="387"/>
      <c r="F4" s="387"/>
      <c r="G4" s="387"/>
      <c r="H4" s="387"/>
      <c r="I4" s="38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21.75" customHeight="1">
      <c r="A5" s="387" t="s">
        <v>308</v>
      </c>
      <c r="B5" s="387"/>
      <c r="C5" s="387"/>
      <c r="D5" s="387"/>
      <c r="E5" s="387"/>
      <c r="F5" s="387"/>
      <c r="G5" s="387"/>
      <c r="H5" s="387"/>
      <c r="I5" s="38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21.75" customHeight="1">
      <c r="A6" s="390" t="s">
        <v>309</v>
      </c>
      <c r="B6" s="390"/>
      <c r="C6" s="390"/>
      <c r="D6" s="390"/>
      <c r="E6" s="390"/>
      <c r="F6" s="390"/>
      <c r="G6" s="390"/>
      <c r="H6" s="396" t="s">
        <v>324</v>
      </c>
      <c r="I6" s="39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1.75" customHeight="1">
      <c r="A7" s="154" t="s">
        <v>310</v>
      </c>
      <c r="B7" s="387" t="s">
        <v>311</v>
      </c>
      <c r="C7" s="387"/>
      <c r="D7" s="387"/>
      <c r="E7" s="387"/>
      <c r="F7" s="387"/>
      <c r="G7" s="387"/>
      <c r="H7" s="387"/>
      <c r="I7" s="154" t="s">
        <v>312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21.75" customHeight="1">
      <c r="A8" s="387" t="s">
        <v>317</v>
      </c>
      <c r="B8" s="387"/>
      <c r="C8" s="387"/>
      <c r="D8" s="387"/>
      <c r="E8" s="387"/>
      <c r="F8" s="387"/>
      <c r="G8" s="387"/>
      <c r="H8" s="387"/>
      <c r="I8" s="38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8" customHeight="1">
      <c r="A9" s="390" t="s">
        <v>318</v>
      </c>
      <c r="B9" s="390"/>
      <c r="C9" s="390"/>
      <c r="D9" s="390"/>
      <c r="E9" s="390"/>
      <c r="F9" s="390"/>
      <c r="G9" s="390"/>
      <c r="H9" s="390"/>
      <c r="I9" s="390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8" customHeight="1">
      <c r="A10" s="390" t="s">
        <v>319</v>
      </c>
      <c r="B10" s="390"/>
      <c r="C10" s="390"/>
      <c r="D10" s="390"/>
      <c r="E10" s="390"/>
      <c r="F10" s="390"/>
      <c r="G10" s="390"/>
      <c r="H10" s="390"/>
      <c r="I10" s="39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8" customHeight="1">
      <c r="A11" s="390" t="s">
        <v>320</v>
      </c>
      <c r="B11" s="390"/>
      <c r="C11" s="390"/>
      <c r="D11" s="390"/>
      <c r="E11" s="390"/>
      <c r="F11" s="390"/>
      <c r="G11" s="390"/>
      <c r="H11" s="390"/>
      <c r="I11" s="39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8" customHeight="1">
      <c r="A12" s="390" t="s">
        <v>321</v>
      </c>
      <c r="B12" s="390"/>
      <c r="C12" s="390"/>
      <c r="D12" s="390"/>
      <c r="E12" s="390"/>
      <c r="F12" s="390"/>
      <c r="G12" s="390"/>
      <c r="H12" s="390"/>
      <c r="I12" s="39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8" customHeight="1">
      <c r="A13" s="390" t="s">
        <v>322</v>
      </c>
      <c r="B13" s="390"/>
      <c r="C13" s="390"/>
      <c r="D13" s="390"/>
      <c r="E13" s="390"/>
      <c r="F13" s="390"/>
      <c r="G13" s="390"/>
      <c r="H13" s="390"/>
      <c r="I13" s="39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8" customHeight="1">
      <c r="A14" s="390" t="s">
        <v>323</v>
      </c>
      <c r="B14" s="390"/>
      <c r="C14" s="390"/>
      <c r="D14" s="390"/>
      <c r="E14" s="390"/>
      <c r="F14" s="390"/>
      <c r="G14" s="390"/>
      <c r="H14" s="390"/>
      <c r="I14" s="39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>
      <c r="A15" s="387"/>
      <c r="B15" s="387"/>
      <c r="C15" s="387"/>
      <c r="D15" s="387"/>
      <c r="E15" s="387"/>
      <c r="F15" s="387"/>
      <c r="G15" s="387"/>
      <c r="H15" s="387"/>
      <c r="I15" s="38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53.2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>
      <c r="A17" s="154"/>
      <c r="B17" s="154"/>
      <c r="C17" s="154"/>
      <c r="D17" s="154"/>
      <c r="E17" s="154"/>
      <c r="F17" s="386" t="s">
        <v>313</v>
      </c>
      <c r="G17" s="386"/>
      <c r="H17" s="386"/>
      <c r="I17" s="15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>
      <c r="A18" s="154"/>
      <c r="B18" s="154"/>
      <c r="C18" s="154"/>
      <c r="D18" s="154"/>
      <c r="E18" s="154"/>
      <c r="F18" s="154"/>
      <c r="G18" s="154"/>
      <c r="H18" s="154"/>
      <c r="I18" s="15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>
      <c r="A19" s="386" t="s">
        <v>314</v>
      </c>
      <c r="B19" s="386"/>
      <c r="C19" s="154"/>
      <c r="D19" s="154"/>
      <c r="E19" s="154"/>
      <c r="F19" s="154"/>
      <c r="G19" s="154"/>
      <c r="H19" s="154"/>
      <c r="I19" s="15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>
      <c r="A20" s="154">
        <v>1</v>
      </c>
      <c r="B20" s="154" t="s">
        <v>255</v>
      </c>
      <c r="C20" s="154"/>
      <c r="D20" s="154"/>
      <c r="E20" s="154"/>
      <c r="F20" s="154"/>
      <c r="G20" s="154"/>
      <c r="H20" s="154"/>
      <c r="I20" s="15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>
      <c r="A21" s="154"/>
      <c r="B21" s="154"/>
      <c r="C21" s="154"/>
      <c r="D21" s="154"/>
      <c r="E21" s="154"/>
      <c r="F21" s="154"/>
      <c r="G21" s="154"/>
      <c r="H21" s="154"/>
      <c r="I21" s="15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>
      <c r="A22" s="154"/>
      <c r="B22" s="154"/>
      <c r="C22" s="154"/>
      <c r="D22" s="154"/>
      <c r="E22" s="154"/>
      <c r="F22" s="154"/>
      <c r="G22" s="154"/>
      <c r="H22" s="154"/>
      <c r="I22" s="15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>
      <c r="A23" s="154"/>
      <c r="B23" s="154"/>
      <c r="C23" s="154"/>
      <c r="D23" s="154"/>
      <c r="E23" s="154"/>
      <c r="F23" s="154"/>
      <c r="G23" s="154"/>
      <c r="H23" s="154"/>
      <c r="I23" s="15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>
      <c r="A24" s="154">
        <v>2</v>
      </c>
      <c r="B24" s="154" t="s">
        <v>255</v>
      </c>
      <c r="C24" s="154"/>
      <c r="D24" s="154"/>
      <c r="E24" s="154"/>
      <c r="F24" s="154"/>
      <c r="G24" s="154"/>
      <c r="H24" s="154"/>
      <c r="I24" s="15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>
      <c r="A25" s="154"/>
      <c r="B25" s="154"/>
      <c r="C25" s="154"/>
      <c r="D25" s="154"/>
      <c r="E25" s="154"/>
      <c r="F25" s="154"/>
      <c r="G25" s="154"/>
      <c r="H25" s="154"/>
      <c r="I25" s="15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>
      <c r="A26" s="154"/>
      <c r="B26" s="154"/>
      <c r="C26" s="154"/>
      <c r="D26" s="154"/>
      <c r="E26" s="154"/>
      <c r="F26" s="154"/>
      <c r="G26" s="154"/>
      <c r="H26" s="154"/>
      <c r="I26" s="15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>
      <c r="A27" s="154"/>
      <c r="B27" s="154"/>
      <c r="C27" s="154"/>
      <c r="D27" s="154"/>
      <c r="E27" s="154"/>
      <c r="F27" s="386" t="s">
        <v>316</v>
      </c>
      <c r="G27" s="386"/>
      <c r="H27" s="386"/>
      <c r="I27" s="15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>
      <c r="A28" s="154"/>
      <c r="B28" s="154"/>
      <c r="C28" s="154"/>
      <c r="D28" s="154"/>
      <c r="E28" s="154"/>
      <c r="F28" s="154"/>
      <c r="G28" s="154"/>
      <c r="H28" s="154"/>
      <c r="I28" s="15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>
      <c r="A29" s="154"/>
      <c r="B29" s="154"/>
      <c r="C29" s="154"/>
      <c r="D29" s="154"/>
      <c r="E29" s="154"/>
      <c r="F29" s="154"/>
      <c r="G29" s="154"/>
      <c r="H29" s="154"/>
      <c r="I29" s="15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>
      <c r="A30" s="154"/>
      <c r="B30" s="154"/>
      <c r="C30" s="154"/>
      <c r="D30" s="154"/>
      <c r="E30" s="154"/>
      <c r="F30" s="154"/>
      <c r="G30" s="154"/>
      <c r="H30" s="154"/>
      <c r="I30" s="15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>
      <c r="A31" s="154"/>
      <c r="B31" s="154"/>
      <c r="C31" s="154"/>
      <c r="D31" s="154"/>
      <c r="E31" s="154"/>
      <c r="F31" s="154"/>
      <c r="G31" s="154"/>
      <c r="H31" s="154"/>
      <c r="I31" s="15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>
      <c r="A32" s="154"/>
      <c r="B32" s="154"/>
      <c r="C32" s="154"/>
      <c r="D32" s="154"/>
      <c r="E32" s="154"/>
      <c r="F32" s="154"/>
      <c r="G32" s="154"/>
      <c r="H32" s="154"/>
      <c r="I32" s="15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>
      <c r="A33" s="154"/>
      <c r="B33" s="154"/>
      <c r="C33" s="154"/>
      <c r="D33" s="154"/>
      <c r="E33" s="154"/>
      <c r="F33" s="154"/>
      <c r="G33" s="154"/>
      <c r="H33" s="154"/>
      <c r="I33" s="15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>
      <c r="A34" s="154"/>
      <c r="B34" s="154"/>
      <c r="C34" s="154"/>
      <c r="D34" s="154"/>
      <c r="E34" s="154"/>
      <c r="F34" s="154"/>
      <c r="G34" s="154"/>
      <c r="H34" s="154"/>
      <c r="I34" s="15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>
      <c r="A35" s="154"/>
      <c r="B35" s="154"/>
      <c r="C35" s="154"/>
      <c r="D35" s="154"/>
      <c r="E35" s="154"/>
      <c r="F35" s="154"/>
      <c r="G35" s="154"/>
      <c r="H35" s="154"/>
      <c r="I35" s="15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>
      <c r="A36" s="154"/>
      <c r="B36" s="154"/>
      <c r="C36" s="154"/>
      <c r="D36" s="154"/>
      <c r="E36" s="154"/>
      <c r="F36" s="386" t="s">
        <v>315</v>
      </c>
      <c r="G36" s="386"/>
      <c r="H36" s="386"/>
      <c r="I36" s="15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>
      <c r="A37" s="154"/>
      <c r="B37" s="154"/>
      <c r="C37" s="154"/>
      <c r="D37" s="154"/>
      <c r="E37" s="154"/>
      <c r="F37" s="154"/>
      <c r="G37" s="154"/>
      <c r="H37" s="154"/>
      <c r="I37" s="15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>
      <c r="A38" s="154"/>
      <c r="B38" s="154"/>
      <c r="C38" s="154"/>
      <c r="D38" s="154"/>
      <c r="E38" s="154"/>
      <c r="F38" s="154"/>
      <c r="G38" s="154"/>
      <c r="H38" s="154"/>
      <c r="I38" s="15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>
      <c r="A39" s="154"/>
      <c r="B39" s="154"/>
      <c r="C39" s="154"/>
      <c r="D39" s="154"/>
      <c r="E39" s="154"/>
      <c r="F39" s="154"/>
      <c r="G39" s="154"/>
      <c r="H39" s="154"/>
      <c r="I39" s="15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>
      <c r="A40" s="154"/>
      <c r="B40" s="154"/>
      <c r="C40" s="154"/>
      <c r="D40" s="154"/>
      <c r="E40" s="154"/>
      <c r="F40" s="154"/>
      <c r="G40" s="154"/>
      <c r="H40" s="154"/>
      <c r="I40" s="15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0:27"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0:27"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0:27"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</sheetData>
  <sheetProtection password="DB41" sheet="1" objects="1" scenarios="1" selectLockedCells="1"/>
  <mergeCells count="20">
    <mergeCell ref="F36:H36"/>
    <mergeCell ref="F27:H27"/>
    <mergeCell ref="A6:G6"/>
    <mergeCell ref="H6:I6"/>
    <mergeCell ref="B7:H7"/>
    <mergeCell ref="F17:H17"/>
    <mergeCell ref="A19:B19"/>
    <mergeCell ref="A13:I13"/>
    <mergeCell ref="A14:I14"/>
    <mergeCell ref="A15:I15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67"/>
  <sheetViews>
    <sheetView tabSelected="1" workbookViewId="0">
      <selection activeCell="K50" sqref="K50"/>
    </sheetView>
  </sheetViews>
  <sheetFormatPr defaultRowHeight="15"/>
  <cols>
    <col min="1" max="1" width="6.28515625" style="43" customWidth="1"/>
    <col min="2" max="2" width="35.140625" style="43" customWidth="1"/>
    <col min="3" max="3" width="3" style="43" customWidth="1"/>
    <col min="4" max="4" width="30.42578125" style="43" customWidth="1"/>
    <col min="5" max="5" width="3.85546875" style="43" customWidth="1"/>
    <col min="6" max="6" width="9.140625" style="43"/>
    <col min="7" max="7" width="11.140625" style="43" customWidth="1"/>
    <col min="8" max="10" width="9.140625" style="43"/>
    <col min="11" max="11" width="10.140625" style="51" customWidth="1"/>
    <col min="12" max="13" width="9.140625" style="43"/>
    <col min="14" max="14" width="3.140625" style="43" customWidth="1"/>
    <col min="15" max="17" width="9.140625" style="43"/>
    <col min="18" max="18" width="9" style="43" hidden="1" customWidth="1"/>
    <col min="19" max="20" width="9.140625" style="43" hidden="1" customWidth="1"/>
    <col min="21" max="21" width="11.28515625" style="43" hidden="1" customWidth="1"/>
    <col min="22" max="22" width="12" style="43" hidden="1" customWidth="1"/>
    <col min="23" max="23" width="9.140625" style="43" hidden="1" customWidth="1"/>
    <col min="24" max="24" width="0.140625" style="43" hidden="1" customWidth="1"/>
    <col min="25" max="25" width="0" style="43" hidden="1" customWidth="1"/>
    <col min="26" max="16384" width="9.140625" style="43"/>
  </cols>
  <sheetData>
    <row r="1" spans="1:44" ht="52.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41"/>
      <c r="O1" s="42"/>
      <c r="P1" s="42"/>
      <c r="Q1" s="42"/>
      <c r="R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s="141" customFormat="1" ht="18.75" customHeight="1">
      <c r="A2" s="259" t="s">
        <v>300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40"/>
      <c r="P2" s="140"/>
      <c r="Q2" s="140"/>
      <c r="R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4" ht="15.75" thickBot="1">
      <c r="A3" s="257" t="s">
        <v>95</v>
      </c>
      <c r="B3" s="257"/>
      <c r="C3" s="257"/>
      <c r="D3" s="257"/>
      <c r="E3" s="44"/>
      <c r="F3" s="44"/>
      <c r="G3" s="44"/>
      <c r="H3" s="45"/>
      <c r="I3" s="45"/>
      <c r="J3" s="45"/>
      <c r="K3" s="46"/>
      <c r="L3" s="45"/>
      <c r="M3" s="45"/>
      <c r="N3" s="45"/>
      <c r="O3" s="42"/>
      <c r="P3" s="42"/>
      <c r="Q3" s="42"/>
      <c r="R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>
      <c r="A4" s="94">
        <v>1</v>
      </c>
      <c r="B4" s="100" t="s">
        <v>55</v>
      </c>
      <c r="C4" s="156" t="s">
        <v>56</v>
      </c>
      <c r="D4" s="142" t="s">
        <v>338</v>
      </c>
      <c r="E4" s="45"/>
      <c r="F4" s="270" t="s">
        <v>67</v>
      </c>
      <c r="G4" s="270"/>
      <c r="H4" s="270"/>
      <c r="I4" s="270"/>
      <c r="J4" s="270"/>
      <c r="K4" s="270"/>
      <c r="L4" s="270"/>
      <c r="M4" s="270"/>
      <c r="N4" s="45"/>
      <c r="O4" s="42"/>
      <c r="P4" s="264" t="s">
        <v>143</v>
      </c>
      <c r="Q4" s="265"/>
      <c r="R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>
      <c r="A5" s="94">
        <v>2</v>
      </c>
      <c r="B5" s="100" t="s">
        <v>291</v>
      </c>
      <c r="C5" s="156" t="s">
        <v>56</v>
      </c>
      <c r="D5" s="142" t="s">
        <v>339</v>
      </c>
      <c r="E5" s="45"/>
      <c r="F5" s="263" t="s">
        <v>68</v>
      </c>
      <c r="G5" s="263" t="s">
        <v>69</v>
      </c>
      <c r="H5" s="258" t="s">
        <v>70</v>
      </c>
      <c r="I5" s="258" t="s">
        <v>71</v>
      </c>
      <c r="J5" s="258" t="s">
        <v>72</v>
      </c>
      <c r="K5" s="258" t="s">
        <v>73</v>
      </c>
      <c r="L5" s="258" t="s">
        <v>74</v>
      </c>
      <c r="M5" s="258" t="s">
        <v>75</v>
      </c>
      <c r="N5" s="45"/>
      <c r="O5" s="42"/>
      <c r="P5" s="266"/>
      <c r="Q5" s="267"/>
      <c r="R5" s="42"/>
      <c r="S5" s="261" t="s">
        <v>76</v>
      </c>
      <c r="T5" s="26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15.75" thickBot="1">
      <c r="A6" s="94">
        <v>3</v>
      </c>
      <c r="B6" s="100" t="s">
        <v>292</v>
      </c>
      <c r="C6" s="156" t="s">
        <v>56</v>
      </c>
      <c r="D6" s="142" t="s">
        <v>340</v>
      </c>
      <c r="E6" s="45"/>
      <c r="F6" s="263"/>
      <c r="G6" s="263"/>
      <c r="H6" s="258"/>
      <c r="I6" s="258"/>
      <c r="J6" s="258"/>
      <c r="K6" s="258"/>
      <c r="L6" s="258"/>
      <c r="M6" s="258"/>
      <c r="N6" s="45"/>
      <c r="O6" s="42"/>
      <c r="P6" s="268"/>
      <c r="Q6" s="269"/>
      <c r="R6" s="42"/>
      <c r="S6" s="171" t="s">
        <v>77</v>
      </c>
      <c r="T6" s="183">
        <f>SUM(H7:H18)</f>
        <v>0</v>
      </c>
      <c r="U6" s="171">
        <f>SUM(I7:I18)</f>
        <v>0</v>
      </c>
      <c r="V6" s="171">
        <f>T6+U6</f>
        <v>0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>
      <c r="A7" s="101">
        <v>4</v>
      </c>
      <c r="B7" s="100" t="s">
        <v>15</v>
      </c>
      <c r="C7" s="156" t="s">
        <v>56</v>
      </c>
      <c r="D7" s="142"/>
      <c r="E7" s="45"/>
      <c r="F7" s="160"/>
      <c r="G7" s="157" t="s">
        <v>17</v>
      </c>
      <c r="H7" s="145"/>
      <c r="I7" s="145"/>
      <c r="J7" s="207"/>
      <c r="K7" s="147"/>
      <c r="L7" s="132"/>
      <c r="M7" s="132"/>
      <c r="N7" s="45"/>
      <c r="O7" s="42"/>
      <c r="P7" s="42"/>
      <c r="Q7" s="42"/>
      <c r="R7" s="42"/>
      <c r="S7" s="171" t="s">
        <v>78</v>
      </c>
      <c r="T7" s="171">
        <f>SUM(H19:H30)</f>
        <v>0</v>
      </c>
      <c r="U7" s="171">
        <f>SUM(I19:I30)</f>
        <v>0</v>
      </c>
      <c r="V7" s="171">
        <f t="shared" ref="V7:V12" si="0">T7+U7</f>
        <v>0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5.75" thickBot="1">
      <c r="A8" s="257" t="s">
        <v>232</v>
      </c>
      <c r="B8" s="257"/>
      <c r="C8" s="257"/>
      <c r="D8" s="257"/>
      <c r="E8" s="44"/>
      <c r="F8" s="159" t="str">
        <f>IF($F$7="","",$F$7)</f>
        <v/>
      </c>
      <c r="G8" s="158" t="s">
        <v>18</v>
      </c>
      <c r="H8" s="145"/>
      <c r="I8" s="145"/>
      <c r="J8" s="207"/>
      <c r="K8" s="147"/>
      <c r="L8" s="132"/>
      <c r="M8" s="132"/>
      <c r="N8" s="45"/>
      <c r="O8" s="42"/>
      <c r="P8" s="42"/>
      <c r="Q8" s="42"/>
      <c r="R8" s="42"/>
      <c r="S8" s="171" t="s">
        <v>79</v>
      </c>
      <c r="T8" s="171">
        <f>SUM(H31:H42)</f>
        <v>0</v>
      </c>
      <c r="U8" s="171">
        <f>SUM(I31:I42)</f>
        <v>0</v>
      </c>
      <c r="V8" s="171">
        <f t="shared" si="0"/>
        <v>0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>
      <c r="A9" s="94">
        <v>1</v>
      </c>
      <c r="B9" s="100" t="s">
        <v>57</v>
      </c>
      <c r="C9" s="156" t="s">
        <v>56</v>
      </c>
      <c r="D9" s="142"/>
      <c r="E9" s="45"/>
      <c r="F9" s="159" t="str">
        <f t="shared" ref="F9:F16" si="1">IF($F$7="","",$F$7)</f>
        <v/>
      </c>
      <c r="G9" s="157" t="s">
        <v>19</v>
      </c>
      <c r="H9" s="145"/>
      <c r="I9" s="145"/>
      <c r="J9" s="207"/>
      <c r="K9" s="147"/>
      <c r="L9" s="132"/>
      <c r="M9" s="132"/>
      <c r="N9" s="45"/>
      <c r="O9" s="42"/>
      <c r="P9" s="264" t="s">
        <v>144</v>
      </c>
      <c r="Q9" s="265"/>
      <c r="R9" s="42"/>
      <c r="S9" s="171" t="s">
        <v>80</v>
      </c>
      <c r="T9" s="171">
        <f>SUM(H43:H54)</f>
        <v>0</v>
      </c>
      <c r="U9" s="171">
        <f>SUM(I43:I54)</f>
        <v>0</v>
      </c>
      <c r="V9" s="171">
        <f t="shared" si="0"/>
        <v>0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>
      <c r="A10" s="94">
        <v>2</v>
      </c>
      <c r="B10" s="100" t="s">
        <v>59</v>
      </c>
      <c r="C10" s="156" t="s">
        <v>56</v>
      </c>
      <c r="D10" s="142"/>
      <c r="E10" s="45"/>
      <c r="F10" s="159" t="str">
        <f t="shared" si="1"/>
        <v/>
      </c>
      <c r="G10" s="158" t="s">
        <v>20</v>
      </c>
      <c r="H10" s="145"/>
      <c r="I10" s="145"/>
      <c r="J10" s="207"/>
      <c r="K10" s="147"/>
      <c r="L10" s="132"/>
      <c r="M10" s="132"/>
      <c r="N10" s="45"/>
      <c r="O10" s="42"/>
      <c r="P10" s="266"/>
      <c r="Q10" s="267"/>
      <c r="R10" s="42"/>
      <c r="S10" s="171" t="s">
        <v>325</v>
      </c>
      <c r="T10" s="183">
        <f>SUM(H55:H66)</f>
        <v>0</v>
      </c>
      <c r="U10" s="183">
        <f t="shared" ref="U10" si="2">SUM(I55:I66)</f>
        <v>0</v>
      </c>
      <c r="V10" s="171">
        <f t="shared" si="0"/>
        <v>0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15.75" thickBot="1">
      <c r="A11" s="94">
        <v>3</v>
      </c>
      <c r="B11" s="100" t="s">
        <v>58</v>
      </c>
      <c r="C11" s="156" t="s">
        <v>56</v>
      </c>
      <c r="D11" s="143"/>
      <c r="E11" s="45"/>
      <c r="F11" s="159" t="str">
        <f t="shared" si="1"/>
        <v/>
      </c>
      <c r="G11" s="157" t="s">
        <v>21</v>
      </c>
      <c r="H11" s="145"/>
      <c r="I11" s="145"/>
      <c r="J11" s="207"/>
      <c r="K11" s="147"/>
      <c r="L11" s="132"/>
      <c r="M11" s="132"/>
      <c r="N11" s="45"/>
      <c r="O11" s="42"/>
      <c r="P11" s="268"/>
      <c r="Q11" s="269"/>
      <c r="R11" s="48"/>
      <c r="S11" s="85" t="s">
        <v>326</v>
      </c>
      <c r="T11" s="183">
        <f>SUM(H67:H78)</f>
        <v>0</v>
      </c>
      <c r="U11" s="183">
        <f t="shared" ref="U11" si="3">SUM(I67:I78)</f>
        <v>0</v>
      </c>
      <c r="V11" s="171">
        <f t="shared" si="0"/>
        <v>0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>
      <c r="A12" s="94">
        <v>4</v>
      </c>
      <c r="B12" s="100" t="s">
        <v>293</v>
      </c>
      <c r="C12" s="156" t="s">
        <v>56</v>
      </c>
      <c r="D12" s="142"/>
      <c r="E12" s="45"/>
      <c r="F12" s="159" t="str">
        <f t="shared" si="1"/>
        <v/>
      </c>
      <c r="G12" s="158" t="s">
        <v>82</v>
      </c>
      <c r="H12" s="145"/>
      <c r="I12" s="145"/>
      <c r="J12" s="207"/>
      <c r="K12" s="147"/>
      <c r="L12" s="132"/>
      <c r="M12" s="132"/>
      <c r="N12" s="45"/>
      <c r="O12" s="42"/>
      <c r="P12" s="42"/>
      <c r="Q12" s="42"/>
      <c r="R12" s="42"/>
      <c r="S12" s="171"/>
      <c r="T12" s="183">
        <f>T6+T7+T8+T9+T10+T11</f>
        <v>0</v>
      </c>
      <c r="U12" s="183">
        <f t="shared" ref="U12" si="4">U6+U7+U8+U9+U10+U11</f>
        <v>0</v>
      </c>
      <c r="V12" s="171">
        <f t="shared" si="0"/>
        <v>0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>
      <c r="A13" s="94">
        <v>5</v>
      </c>
      <c r="B13" s="100" t="s">
        <v>138</v>
      </c>
      <c r="C13" s="156" t="s">
        <v>56</v>
      </c>
      <c r="D13" s="144"/>
      <c r="E13" s="45"/>
      <c r="F13" s="159" t="str">
        <f t="shared" si="1"/>
        <v/>
      </c>
      <c r="G13" s="157" t="s">
        <v>83</v>
      </c>
      <c r="H13" s="145"/>
      <c r="I13" s="145"/>
      <c r="J13" s="207"/>
      <c r="K13" s="147"/>
      <c r="L13" s="132"/>
      <c r="M13" s="132"/>
      <c r="N13" s="45"/>
      <c r="O13" s="42"/>
      <c r="P13" s="42"/>
      <c r="Q13" s="42"/>
      <c r="R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>
      <c r="A14" s="94">
        <v>6</v>
      </c>
      <c r="B14" s="100" t="s">
        <v>81</v>
      </c>
      <c r="C14" s="156" t="s">
        <v>56</v>
      </c>
      <c r="D14" s="143"/>
      <c r="E14" s="45"/>
      <c r="F14" s="159" t="str">
        <f t="shared" si="1"/>
        <v/>
      </c>
      <c r="G14" s="158" t="s">
        <v>84</v>
      </c>
      <c r="H14" s="145"/>
      <c r="I14" s="145"/>
      <c r="J14" s="207"/>
      <c r="K14" s="147"/>
      <c r="L14" s="132"/>
      <c r="M14" s="132"/>
      <c r="N14" s="45"/>
      <c r="O14" s="42"/>
      <c r="P14" s="42"/>
      <c r="Q14" s="42"/>
      <c r="R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>
      <c r="A15" s="94">
        <v>7</v>
      </c>
      <c r="B15" s="100" t="s">
        <v>146</v>
      </c>
      <c r="C15" s="156" t="s">
        <v>56</v>
      </c>
      <c r="D15" s="161">
        <f>IF('FORM E BACK'!J47="","",'FORM E BACK'!J47)</f>
        <v>0</v>
      </c>
      <c r="E15" s="45"/>
      <c r="F15" s="159" t="str">
        <f t="shared" si="1"/>
        <v/>
      </c>
      <c r="G15" s="157" t="s">
        <v>85</v>
      </c>
      <c r="H15" s="145"/>
      <c r="I15" s="145"/>
      <c r="J15" s="207"/>
      <c r="K15" s="147"/>
      <c r="L15" s="132"/>
      <c r="M15" s="132"/>
      <c r="N15" s="45"/>
      <c r="O15" s="42"/>
      <c r="P15" s="42"/>
      <c r="Q15" s="42"/>
      <c r="R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>
      <c r="A16" s="94">
        <v>8</v>
      </c>
      <c r="B16" s="100" t="s">
        <v>233</v>
      </c>
      <c r="C16" s="156" t="s">
        <v>56</v>
      </c>
      <c r="D16" s="143"/>
      <c r="E16" s="45"/>
      <c r="F16" s="159" t="str">
        <f t="shared" si="1"/>
        <v/>
      </c>
      <c r="G16" s="158" t="s">
        <v>86</v>
      </c>
      <c r="H16" s="145"/>
      <c r="I16" s="145"/>
      <c r="J16" s="146"/>
      <c r="K16" s="147"/>
      <c r="L16" s="132"/>
      <c r="M16" s="132"/>
      <c r="N16" s="45"/>
      <c r="O16" s="42"/>
      <c r="P16" s="42"/>
      <c r="Q16" s="42"/>
      <c r="R16" s="42"/>
      <c r="S16" s="262" t="s">
        <v>62</v>
      </c>
      <c r="T16" s="262"/>
      <c r="U16" s="260" t="s">
        <v>65</v>
      </c>
      <c r="V16" s="261"/>
      <c r="W16" s="49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>
      <c r="A17" s="257" t="s">
        <v>96</v>
      </c>
      <c r="B17" s="257"/>
      <c r="C17" s="257"/>
      <c r="D17" s="257"/>
      <c r="E17" s="44"/>
      <c r="F17" s="160"/>
      <c r="G17" s="157" t="s">
        <v>87</v>
      </c>
      <c r="H17" s="145"/>
      <c r="I17" s="145"/>
      <c r="J17" s="146"/>
      <c r="K17" s="147"/>
      <c r="L17" s="132"/>
      <c r="M17" s="132"/>
      <c r="N17" s="45"/>
      <c r="O17" s="42"/>
      <c r="P17" s="42"/>
      <c r="Q17" s="42"/>
      <c r="R17" s="42"/>
      <c r="S17" s="50" t="s">
        <v>63</v>
      </c>
      <c r="T17" s="50">
        <f>3*'FORM E BACK'!J47</f>
        <v>0</v>
      </c>
      <c r="U17" s="51" t="s">
        <v>91</v>
      </c>
      <c r="V17" s="43">
        <f>'FORM E BACK'!J47</f>
        <v>0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>
      <c r="A18" s="99">
        <v>1</v>
      </c>
      <c r="B18" s="102" t="s">
        <v>139</v>
      </c>
      <c r="C18" s="156" t="s">
        <v>56</v>
      </c>
      <c r="D18" s="144"/>
      <c r="E18" s="45"/>
      <c r="F18" s="159" t="str">
        <f>IF(F$17="","",F$17)</f>
        <v/>
      </c>
      <c r="G18" s="158" t="s">
        <v>88</v>
      </c>
      <c r="H18" s="145"/>
      <c r="I18" s="145"/>
      <c r="J18" s="206"/>
      <c r="K18" s="147"/>
      <c r="L18" s="132"/>
      <c r="M18" s="132"/>
      <c r="N18" s="45"/>
      <c r="O18" s="42"/>
      <c r="P18" s="42"/>
      <c r="Q18" s="42"/>
      <c r="R18" s="42"/>
      <c r="S18" s="50" t="s">
        <v>64</v>
      </c>
      <c r="T18" s="50">
        <f>D22</f>
        <v>0</v>
      </c>
      <c r="U18" s="51" t="s">
        <v>92</v>
      </c>
      <c r="V18" s="43">
        <f>3*V17</f>
        <v>0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>
      <c r="A19" s="99">
        <v>2</v>
      </c>
      <c r="B19" s="102" t="s">
        <v>140</v>
      </c>
      <c r="C19" s="156" t="s">
        <v>56</v>
      </c>
      <c r="D19" s="144"/>
      <c r="E19" s="45"/>
      <c r="F19" s="159" t="str">
        <f t="shared" ref="F19:F28" si="5">IF(F$17="","",F$17)</f>
        <v/>
      </c>
      <c r="G19" s="157" t="s">
        <v>17</v>
      </c>
      <c r="H19" s="145"/>
      <c r="I19" s="145"/>
      <c r="J19" s="206"/>
      <c r="K19" s="147"/>
      <c r="L19" s="132"/>
      <c r="M19" s="132"/>
      <c r="N19" s="45"/>
      <c r="O19" s="42"/>
      <c r="P19" s="42"/>
      <c r="Q19" s="42"/>
      <c r="R19" s="42"/>
      <c r="S19" s="50" t="s">
        <v>65</v>
      </c>
      <c r="T19" s="50">
        <f>(T17-T18)/4</f>
        <v>0</v>
      </c>
      <c r="U19" s="51" t="s">
        <v>93</v>
      </c>
      <c r="V19" s="43">
        <f>V18-D20</f>
        <v>0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>
      <c r="A20" s="99">
        <v>3</v>
      </c>
      <c r="B20" s="102" t="s">
        <v>89</v>
      </c>
      <c r="C20" s="156" t="s">
        <v>56</v>
      </c>
      <c r="D20" s="162">
        <f>D18*D19</f>
        <v>0</v>
      </c>
      <c r="E20" s="45"/>
      <c r="F20" s="159" t="str">
        <f t="shared" si="5"/>
        <v/>
      </c>
      <c r="G20" s="158" t="s">
        <v>18</v>
      </c>
      <c r="H20" s="145"/>
      <c r="I20" s="145"/>
      <c r="J20" s="206"/>
      <c r="K20" s="147"/>
      <c r="L20" s="132"/>
      <c r="M20" s="132"/>
      <c r="N20" s="45"/>
      <c r="O20" s="42"/>
      <c r="P20" s="42"/>
      <c r="Q20" s="42"/>
      <c r="R20" s="42"/>
      <c r="S20" s="50" t="s">
        <v>66</v>
      </c>
      <c r="T20" s="50">
        <f>MROUND(T19,1)</f>
        <v>0</v>
      </c>
      <c r="U20" s="51" t="s">
        <v>65</v>
      </c>
      <c r="V20" s="43">
        <f>V19/4</f>
        <v>0</v>
      </c>
      <c r="W20" s="43">
        <f>INT(V20)</f>
        <v>0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>
      <c r="A21" s="42"/>
      <c r="B21" s="42"/>
      <c r="C21" s="42"/>
      <c r="D21" s="42"/>
      <c r="E21" s="45"/>
      <c r="F21" s="159" t="str">
        <f t="shared" si="5"/>
        <v/>
      </c>
      <c r="G21" s="157" t="s">
        <v>19</v>
      </c>
      <c r="H21" s="145"/>
      <c r="I21" s="145"/>
      <c r="J21" s="206"/>
      <c r="K21" s="147"/>
      <c r="L21" s="132"/>
      <c r="M21" s="132"/>
      <c r="N21" s="45"/>
      <c r="O21" s="42"/>
      <c r="P21" s="42"/>
      <c r="Q21" s="42"/>
      <c r="R21" s="42"/>
      <c r="U21" s="51" t="s">
        <v>94</v>
      </c>
      <c r="V21" s="43">
        <f>FLOOR(V20,10)</f>
        <v>0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ht="15.75" thickBot="1">
      <c r="A22" s="47"/>
      <c r="B22" s="42"/>
      <c r="C22" s="42"/>
      <c r="D22" s="42"/>
      <c r="E22" s="45"/>
      <c r="F22" s="159" t="str">
        <f t="shared" si="5"/>
        <v/>
      </c>
      <c r="G22" s="158" t="s">
        <v>20</v>
      </c>
      <c r="H22" s="145"/>
      <c r="I22" s="145"/>
      <c r="J22" s="206"/>
      <c r="K22" s="147"/>
      <c r="L22" s="132"/>
      <c r="M22" s="132"/>
      <c r="N22" s="45"/>
      <c r="O22" s="42"/>
      <c r="P22" s="42"/>
      <c r="Q22" s="42"/>
      <c r="R22" s="42"/>
      <c r="S22" s="261"/>
      <c r="T22" s="261"/>
      <c r="U22" s="261"/>
      <c r="V22" s="26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ht="15.75" thickTop="1">
      <c r="A23" s="250" t="s">
        <v>130</v>
      </c>
      <c r="B23" s="250"/>
      <c r="C23" s="250"/>
      <c r="D23" s="250"/>
      <c r="E23" s="45"/>
      <c r="F23" s="159" t="str">
        <f t="shared" si="5"/>
        <v/>
      </c>
      <c r="G23" s="157" t="s">
        <v>21</v>
      </c>
      <c r="H23" s="145"/>
      <c r="I23" s="145"/>
      <c r="J23" s="206"/>
      <c r="K23" s="147"/>
      <c r="L23" s="132"/>
      <c r="M23" s="132"/>
      <c r="N23" s="45"/>
      <c r="O23" s="42"/>
      <c r="P23" s="42"/>
      <c r="Q23" s="42"/>
      <c r="R23" s="42"/>
      <c r="S23" s="254"/>
      <c r="T23" s="254"/>
      <c r="U23" s="254"/>
      <c r="V23" s="43">
        <f>V21</f>
        <v>0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>
      <c r="A24" s="251"/>
      <c r="B24" s="251"/>
      <c r="C24" s="251"/>
      <c r="D24" s="251"/>
      <c r="E24" s="45"/>
      <c r="F24" s="159" t="str">
        <f t="shared" si="5"/>
        <v/>
      </c>
      <c r="G24" s="158" t="s">
        <v>82</v>
      </c>
      <c r="H24" s="145"/>
      <c r="I24" s="145"/>
      <c r="J24" s="146"/>
      <c r="K24" s="147"/>
      <c r="L24" s="132"/>
      <c r="M24" s="132"/>
      <c r="N24" s="45"/>
      <c r="O24" s="42"/>
      <c r="P24" s="42"/>
      <c r="Q24" s="42"/>
      <c r="R24" s="42"/>
      <c r="S24" s="254"/>
      <c r="T24" s="254"/>
      <c r="U24" s="254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>
      <c r="A25" s="251" t="s">
        <v>131</v>
      </c>
      <c r="B25" s="251"/>
      <c r="C25" s="251"/>
      <c r="D25" s="251"/>
      <c r="E25" s="44"/>
      <c r="F25" s="159" t="str">
        <f t="shared" si="5"/>
        <v/>
      </c>
      <c r="G25" s="157" t="s">
        <v>83</v>
      </c>
      <c r="H25" s="145"/>
      <c r="I25" s="145"/>
      <c r="J25" s="146"/>
      <c r="K25" s="147"/>
      <c r="L25" s="132"/>
      <c r="M25" s="132"/>
      <c r="N25" s="45"/>
      <c r="O25" s="42"/>
      <c r="P25" s="42"/>
      <c r="Q25" s="42"/>
      <c r="R25" s="42"/>
      <c r="S25" s="254" t="s">
        <v>97</v>
      </c>
      <c r="T25" s="254"/>
      <c r="U25" s="254"/>
      <c r="V25" s="43" t="e">
        <f>D38/D32</f>
        <v>#DIV/0!</v>
      </c>
      <c r="W25" s="43">
        <f>D32*D34</f>
        <v>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ht="15.75" thickBot="1">
      <c r="A26" s="252"/>
      <c r="B26" s="252"/>
      <c r="C26" s="252"/>
      <c r="D26" s="252"/>
      <c r="E26" s="45"/>
      <c r="F26" s="159" t="str">
        <f t="shared" si="5"/>
        <v/>
      </c>
      <c r="G26" s="158" t="s">
        <v>84</v>
      </c>
      <c r="H26" s="145"/>
      <c r="I26" s="145"/>
      <c r="J26" s="146"/>
      <c r="K26" s="147"/>
      <c r="L26" s="132"/>
      <c r="M26" s="132"/>
      <c r="N26" s="45"/>
      <c r="O26" s="42"/>
      <c r="P26" s="42"/>
      <c r="Q26" s="42"/>
      <c r="R26" s="42"/>
      <c r="S26" s="255" t="s">
        <v>134</v>
      </c>
      <c r="T26" s="255"/>
      <c r="U26" s="255"/>
      <c r="V26" s="43" t="e">
        <f>D20/D32</f>
        <v>#DIV/0!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ht="15.75" thickTop="1">
      <c r="A27" s="42"/>
      <c r="B27" s="42"/>
      <c r="C27" s="42"/>
      <c r="D27" s="42"/>
      <c r="E27" s="45"/>
      <c r="F27" s="159" t="str">
        <f t="shared" si="5"/>
        <v/>
      </c>
      <c r="G27" s="157" t="s">
        <v>85</v>
      </c>
      <c r="H27" s="145"/>
      <c r="I27" s="145"/>
      <c r="J27" s="146"/>
      <c r="K27" s="147"/>
      <c r="L27" s="132"/>
      <c r="M27" s="132"/>
      <c r="N27" s="45"/>
      <c r="O27" s="42"/>
      <c r="P27" s="42"/>
      <c r="Q27" s="42"/>
      <c r="R27" s="42"/>
      <c r="S27" s="255" t="s">
        <v>135</v>
      </c>
      <c r="T27" s="255"/>
      <c r="U27" s="255"/>
      <c r="V27" s="43">
        <f>D34</f>
        <v>0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>
      <c r="A28" s="42"/>
      <c r="B28" s="42"/>
      <c r="C28" s="42"/>
      <c r="D28" s="42"/>
      <c r="E28" s="45"/>
      <c r="F28" s="159" t="str">
        <f t="shared" si="5"/>
        <v/>
      </c>
      <c r="G28" s="158" t="s">
        <v>86</v>
      </c>
      <c r="H28" s="145"/>
      <c r="I28" s="145"/>
      <c r="J28" s="146"/>
      <c r="K28" s="147"/>
      <c r="L28" s="132"/>
      <c r="M28" s="132"/>
      <c r="N28" s="45"/>
      <c r="O28" s="42"/>
      <c r="P28" s="42"/>
      <c r="Q28" s="42"/>
      <c r="R28" s="42"/>
      <c r="S28" s="255"/>
      <c r="T28" s="255"/>
      <c r="U28" s="255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>
      <c r="A29" s="47"/>
      <c r="B29" s="42"/>
      <c r="C29" s="42"/>
      <c r="D29" s="42"/>
      <c r="E29" s="45"/>
      <c r="F29" s="160"/>
      <c r="G29" s="157" t="s">
        <v>87</v>
      </c>
      <c r="H29" s="145"/>
      <c r="I29" s="145"/>
      <c r="J29" s="146"/>
      <c r="K29" s="147"/>
      <c r="L29" s="132"/>
      <c r="M29" s="132"/>
      <c r="N29" s="45"/>
      <c r="O29" s="42"/>
      <c r="P29" s="42"/>
      <c r="Q29" s="42"/>
      <c r="R29" s="42"/>
      <c r="S29" s="254"/>
      <c r="T29" s="254"/>
      <c r="U29" s="254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>
      <c r="A30" s="76" t="s">
        <v>132</v>
      </c>
      <c r="B30" s="76"/>
      <c r="C30" s="76"/>
      <c r="D30" s="76"/>
      <c r="E30" s="45"/>
      <c r="F30" s="159" t="str">
        <f>IF(F$29="","",F$29)</f>
        <v/>
      </c>
      <c r="G30" s="158" t="s">
        <v>88</v>
      </c>
      <c r="H30" s="145"/>
      <c r="I30" s="145"/>
      <c r="J30" s="146"/>
      <c r="K30" s="147"/>
      <c r="L30" s="132"/>
      <c r="M30" s="132"/>
      <c r="N30" s="45"/>
      <c r="O30" s="42"/>
      <c r="P30" s="42"/>
      <c r="Q30" s="42"/>
      <c r="R30" s="42"/>
      <c r="S30" s="255" t="s">
        <v>137</v>
      </c>
      <c r="T30" s="255"/>
      <c r="U30" s="255"/>
      <c r="V30" s="43">
        <f>V21+D20</f>
        <v>0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ht="16.5" customHeight="1">
      <c r="A31" s="253" t="str">
        <f>CONCATENATE("MAXIMUM ELIGIBLE LOAN AMOUNT IS ",V21)</f>
        <v>MAXIMUM ELIGIBLE LOAN AMOUNT IS 0</v>
      </c>
      <c r="B31" s="253"/>
      <c r="C31" s="253"/>
      <c r="D31" s="253"/>
      <c r="E31" s="45"/>
      <c r="F31" s="159" t="str">
        <f t="shared" ref="F31:F40" si="6">IF(F$29="","",F$29)</f>
        <v/>
      </c>
      <c r="G31" s="157" t="s">
        <v>17</v>
      </c>
      <c r="H31" s="145"/>
      <c r="I31" s="145"/>
      <c r="J31" s="146"/>
      <c r="K31" s="147"/>
      <c r="L31" s="132"/>
      <c r="M31" s="132"/>
      <c r="N31" s="45"/>
      <c r="O31" s="42"/>
      <c r="P31" s="42"/>
      <c r="Q31" s="42"/>
      <c r="R31" s="42"/>
      <c r="S31" s="254"/>
      <c r="T31" s="254"/>
      <c r="U31" s="254"/>
      <c r="V31" s="43" t="e">
        <f>V30/D32</f>
        <v>#DIV/0!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>
      <c r="A32" s="242">
        <v>1</v>
      </c>
      <c r="B32" s="243" t="s">
        <v>90</v>
      </c>
      <c r="C32" s="244" t="s">
        <v>56</v>
      </c>
      <c r="D32" s="249"/>
      <c r="E32" s="45"/>
      <c r="F32" s="159" t="str">
        <f t="shared" si="6"/>
        <v/>
      </c>
      <c r="G32" s="158" t="s">
        <v>18</v>
      </c>
      <c r="H32" s="145"/>
      <c r="I32" s="145"/>
      <c r="J32" s="146"/>
      <c r="K32" s="147"/>
      <c r="L32" s="132"/>
      <c r="M32" s="132"/>
      <c r="N32" s="45"/>
      <c r="O32" s="42"/>
      <c r="P32" s="42"/>
      <c r="Q32" s="42"/>
      <c r="R32" s="42"/>
      <c r="S32" s="254"/>
      <c r="T32" s="254"/>
      <c r="U32" s="254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>
      <c r="A33" s="242"/>
      <c r="B33" s="243"/>
      <c r="C33" s="244"/>
      <c r="D33" s="249"/>
      <c r="E33" s="45"/>
      <c r="F33" s="159" t="str">
        <f t="shared" si="6"/>
        <v/>
      </c>
      <c r="G33" s="157" t="s">
        <v>19</v>
      </c>
      <c r="H33" s="145"/>
      <c r="I33" s="145"/>
      <c r="J33" s="146"/>
      <c r="K33" s="147"/>
      <c r="L33" s="132"/>
      <c r="M33" s="132"/>
      <c r="N33" s="45"/>
      <c r="O33" s="42"/>
      <c r="P33" s="42"/>
      <c r="Q33" s="42"/>
      <c r="R33" s="42"/>
      <c r="S33" s="254"/>
      <c r="T33" s="254"/>
      <c r="U33" s="254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>
      <c r="A34" s="242">
        <v>2</v>
      </c>
      <c r="B34" s="248" t="s">
        <v>141</v>
      </c>
      <c r="C34" s="244" t="s">
        <v>56</v>
      </c>
      <c r="D34" s="249"/>
      <c r="E34" s="45"/>
      <c r="F34" s="159" t="str">
        <f t="shared" si="6"/>
        <v/>
      </c>
      <c r="G34" s="158" t="s">
        <v>20</v>
      </c>
      <c r="H34" s="145"/>
      <c r="I34" s="145"/>
      <c r="J34" s="146"/>
      <c r="K34" s="147"/>
      <c r="L34" s="132"/>
      <c r="M34" s="132"/>
      <c r="N34" s="45"/>
      <c r="O34" s="42"/>
      <c r="P34" s="42"/>
      <c r="Q34" s="42"/>
      <c r="R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4">
      <c r="A35" s="242"/>
      <c r="B35" s="248"/>
      <c r="C35" s="244"/>
      <c r="D35" s="249"/>
      <c r="E35" s="45"/>
      <c r="F35" s="159" t="str">
        <f t="shared" si="6"/>
        <v/>
      </c>
      <c r="G35" s="157" t="s">
        <v>21</v>
      </c>
      <c r="H35" s="145"/>
      <c r="I35" s="145"/>
      <c r="J35" s="146"/>
      <c r="K35" s="147"/>
      <c r="L35" s="132"/>
      <c r="M35" s="132"/>
      <c r="N35" s="45"/>
      <c r="O35" s="42"/>
      <c r="P35" s="42"/>
      <c r="Q35" s="42"/>
      <c r="R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44">
      <c r="A36" s="242">
        <v>3</v>
      </c>
      <c r="B36" s="243" t="s">
        <v>136</v>
      </c>
      <c r="C36" s="244" t="s">
        <v>56</v>
      </c>
      <c r="D36" s="245">
        <f>IF(D34="",0,D38-D20)</f>
        <v>0</v>
      </c>
      <c r="E36" s="45"/>
      <c r="F36" s="159" t="str">
        <f t="shared" si="6"/>
        <v/>
      </c>
      <c r="G36" s="158" t="s">
        <v>82</v>
      </c>
      <c r="H36" s="145"/>
      <c r="I36" s="145"/>
      <c r="J36" s="146"/>
      <c r="K36" s="147"/>
      <c r="L36" s="132"/>
      <c r="M36" s="132"/>
      <c r="N36" s="45"/>
      <c r="O36" s="42"/>
      <c r="P36" s="42"/>
      <c r="Q36" s="42"/>
      <c r="R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1:44">
      <c r="A37" s="242"/>
      <c r="B37" s="243"/>
      <c r="C37" s="244"/>
      <c r="D37" s="245"/>
      <c r="E37" s="45"/>
      <c r="F37" s="159" t="str">
        <f t="shared" si="6"/>
        <v/>
      </c>
      <c r="G37" s="157" t="s">
        <v>83</v>
      </c>
      <c r="H37" s="145"/>
      <c r="I37" s="145"/>
      <c r="J37" s="146"/>
      <c r="K37" s="147"/>
      <c r="L37" s="132"/>
      <c r="M37" s="132"/>
      <c r="N37" s="45"/>
      <c r="O37" s="42"/>
      <c r="P37" s="42"/>
      <c r="Q37" s="42"/>
      <c r="R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</row>
    <row r="38" spans="1:44">
      <c r="A38" s="242">
        <v>4</v>
      </c>
      <c r="B38" s="243" t="s">
        <v>142</v>
      </c>
      <c r="C38" s="244" t="s">
        <v>56</v>
      </c>
      <c r="D38" s="245">
        <f>D32*D34</f>
        <v>0</v>
      </c>
      <c r="E38" s="45"/>
      <c r="F38" s="159" t="str">
        <f t="shared" si="6"/>
        <v/>
      </c>
      <c r="G38" s="158" t="s">
        <v>84</v>
      </c>
      <c r="H38" s="145"/>
      <c r="I38" s="145"/>
      <c r="J38" s="146"/>
      <c r="K38" s="147"/>
      <c r="L38" s="132"/>
      <c r="M38" s="132"/>
      <c r="N38" s="45"/>
      <c r="O38" s="42"/>
      <c r="P38" s="42"/>
      <c r="Q38" s="42"/>
      <c r="R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39" spans="1:44">
      <c r="A39" s="242"/>
      <c r="B39" s="243"/>
      <c r="C39" s="244"/>
      <c r="D39" s="245"/>
      <c r="E39" s="45"/>
      <c r="F39" s="159" t="str">
        <f t="shared" si="6"/>
        <v/>
      </c>
      <c r="G39" s="157" t="s">
        <v>85</v>
      </c>
      <c r="H39" s="145"/>
      <c r="I39" s="145"/>
      <c r="J39" s="146"/>
      <c r="K39" s="147"/>
      <c r="L39" s="132"/>
      <c r="M39" s="132"/>
      <c r="N39" s="45"/>
      <c r="O39" s="42"/>
      <c r="P39" s="42"/>
      <c r="Q39" s="42"/>
      <c r="R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</row>
    <row r="40" spans="1:44">
      <c r="A40" s="47"/>
      <c r="B40" s="42"/>
      <c r="C40" s="42"/>
      <c r="D40" s="42"/>
      <c r="E40" s="173"/>
      <c r="F40" s="159" t="str">
        <f t="shared" si="6"/>
        <v/>
      </c>
      <c r="G40" s="158" t="s">
        <v>86</v>
      </c>
      <c r="H40" s="145"/>
      <c r="I40" s="145"/>
      <c r="J40" s="146"/>
      <c r="K40" s="147"/>
      <c r="L40" s="132"/>
      <c r="M40" s="132"/>
      <c r="N40" s="45"/>
      <c r="O40" s="42"/>
      <c r="P40" s="42"/>
      <c r="Q40" s="42"/>
      <c r="R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>
      <c r="A41" s="246" t="s">
        <v>332</v>
      </c>
      <c r="B41" s="246"/>
      <c r="C41" s="246"/>
      <c r="D41" s="246"/>
      <c r="E41" s="173"/>
      <c r="F41" s="160"/>
      <c r="G41" s="157" t="s">
        <v>87</v>
      </c>
      <c r="H41" s="145"/>
      <c r="I41" s="145"/>
      <c r="J41" s="146"/>
      <c r="K41" s="147"/>
      <c r="L41" s="132"/>
      <c r="M41" s="132"/>
      <c r="N41" s="45"/>
      <c r="O41" s="42"/>
      <c r="P41" s="42"/>
      <c r="Q41" s="42"/>
      <c r="R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</row>
    <row r="42" spans="1:44">
      <c r="A42" s="246"/>
      <c r="B42" s="246"/>
      <c r="C42" s="246"/>
      <c r="D42" s="246"/>
      <c r="E42" s="173"/>
      <c r="F42" s="159" t="str">
        <f>IF(F$41="","",F$41)</f>
        <v/>
      </c>
      <c r="G42" s="158" t="s">
        <v>88</v>
      </c>
      <c r="H42" s="145"/>
      <c r="I42" s="145"/>
      <c r="J42" s="146"/>
      <c r="K42" s="147"/>
      <c r="L42" s="132"/>
      <c r="M42" s="132"/>
      <c r="N42" s="45"/>
      <c r="O42" s="42"/>
      <c r="P42" s="42"/>
      <c r="Q42" s="42"/>
      <c r="R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</row>
    <row r="43" spans="1:44" ht="15.75">
      <c r="A43" s="241" t="str">
        <f>A31</f>
        <v>MAXIMUM ELIGIBLE LOAN AMOUNT IS 0</v>
      </c>
      <c r="B43" s="241"/>
      <c r="C43" s="241"/>
      <c r="D43" s="241"/>
      <c r="E43" s="173"/>
      <c r="F43" s="159" t="str">
        <f t="shared" ref="F43:F52" si="7">IF(F$41="","",F$41)</f>
        <v/>
      </c>
      <c r="G43" s="157" t="s">
        <v>17</v>
      </c>
      <c r="H43" s="145"/>
      <c r="I43" s="145"/>
      <c r="J43" s="146"/>
      <c r="K43" s="147"/>
      <c r="L43" s="132"/>
      <c r="M43" s="132"/>
      <c r="N43" s="45"/>
      <c r="O43" s="42"/>
      <c r="P43" s="42"/>
      <c r="Q43" s="42"/>
      <c r="R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</row>
    <row r="44" spans="1:44">
      <c r="A44" s="247"/>
      <c r="B44" s="247"/>
      <c r="C44" s="247"/>
      <c r="D44" s="247"/>
      <c r="E44" s="201"/>
      <c r="F44" s="159" t="str">
        <f t="shared" si="7"/>
        <v/>
      </c>
      <c r="G44" s="158" t="s">
        <v>18</v>
      </c>
      <c r="H44" s="145"/>
      <c r="I44" s="145"/>
      <c r="J44" s="146"/>
      <c r="K44" s="147"/>
      <c r="L44" s="132"/>
      <c r="M44" s="132"/>
      <c r="N44" s="45"/>
      <c r="O44" s="42"/>
      <c r="P44" s="42"/>
      <c r="Q44" s="42"/>
      <c r="R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</row>
    <row r="45" spans="1:44">
      <c r="A45" s="148"/>
      <c r="B45" s="149"/>
      <c r="C45" s="148"/>
      <c r="D45" s="148"/>
      <c r="E45" s="173"/>
      <c r="F45" s="159" t="str">
        <f t="shared" si="7"/>
        <v/>
      </c>
      <c r="G45" s="157" t="s">
        <v>19</v>
      </c>
      <c r="H45" s="145"/>
      <c r="I45" s="145"/>
      <c r="J45" s="146"/>
      <c r="K45" s="147"/>
      <c r="L45" s="132"/>
      <c r="M45" s="132"/>
      <c r="N45" s="45"/>
      <c r="O45" s="42"/>
      <c r="P45" s="42"/>
      <c r="Q45" s="42"/>
      <c r="R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</row>
    <row r="46" spans="1:44">
      <c r="A46" s="148"/>
      <c r="B46" s="149"/>
      <c r="C46" s="148"/>
      <c r="D46" s="148"/>
      <c r="E46" s="173"/>
      <c r="F46" s="159" t="str">
        <f t="shared" si="7"/>
        <v/>
      </c>
      <c r="G46" s="158" t="s">
        <v>20</v>
      </c>
      <c r="H46" s="145"/>
      <c r="I46" s="145"/>
      <c r="J46" s="146"/>
      <c r="K46" s="147"/>
      <c r="L46" s="132"/>
      <c r="M46" s="132"/>
      <c r="N46" s="45"/>
      <c r="O46" s="42"/>
      <c r="P46" s="42"/>
      <c r="Q46" s="42"/>
      <c r="R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</row>
    <row r="47" spans="1:44">
      <c r="A47" s="148"/>
      <c r="B47" s="149"/>
      <c r="C47" s="148"/>
      <c r="D47" s="148"/>
      <c r="E47" s="173"/>
      <c r="F47" s="159" t="str">
        <f t="shared" si="7"/>
        <v/>
      </c>
      <c r="G47" s="157" t="s">
        <v>21</v>
      </c>
      <c r="H47" s="145"/>
      <c r="I47" s="145"/>
      <c r="J47" s="146"/>
      <c r="K47" s="147"/>
      <c r="L47" s="132"/>
      <c r="M47" s="132"/>
      <c r="N47" s="45"/>
      <c r="O47" s="42"/>
      <c r="P47" s="42"/>
      <c r="Q47" s="42"/>
      <c r="R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</row>
    <row r="48" spans="1:44">
      <c r="A48" s="148"/>
      <c r="B48" s="149"/>
      <c r="C48" s="148"/>
      <c r="D48" s="148"/>
      <c r="E48" s="173"/>
      <c r="F48" s="159" t="str">
        <f t="shared" si="7"/>
        <v/>
      </c>
      <c r="G48" s="158" t="s">
        <v>82</v>
      </c>
      <c r="H48" s="145"/>
      <c r="I48" s="145"/>
      <c r="J48" s="146"/>
      <c r="K48" s="147"/>
      <c r="L48" s="132"/>
      <c r="M48" s="132"/>
      <c r="N48" s="45"/>
      <c r="O48" s="42"/>
      <c r="P48" s="42"/>
      <c r="Q48" s="42"/>
      <c r="R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</row>
    <row r="49" spans="1:44">
      <c r="A49" s="150"/>
      <c r="B49" s="149"/>
      <c r="C49" s="148"/>
      <c r="D49" s="148"/>
      <c r="E49" s="173"/>
      <c r="F49" s="159" t="str">
        <f t="shared" si="7"/>
        <v/>
      </c>
      <c r="G49" s="157" t="s">
        <v>83</v>
      </c>
      <c r="H49" s="145"/>
      <c r="I49" s="145"/>
      <c r="J49" s="146"/>
      <c r="K49" s="147"/>
      <c r="L49" s="132"/>
      <c r="M49" s="132"/>
      <c r="N49" s="45"/>
      <c r="O49" s="42"/>
      <c r="P49" s="42"/>
      <c r="Q49" s="42"/>
      <c r="R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</row>
    <row r="50" spans="1:44" ht="15.75">
      <c r="A50" s="150"/>
      <c r="B50" s="151"/>
      <c r="C50" s="148"/>
      <c r="D50" s="148"/>
      <c r="E50" s="173"/>
      <c r="F50" s="159" t="str">
        <f t="shared" si="7"/>
        <v/>
      </c>
      <c r="G50" s="158" t="s">
        <v>84</v>
      </c>
      <c r="H50" s="145"/>
      <c r="I50" s="145"/>
      <c r="J50" s="146"/>
      <c r="K50" s="147"/>
      <c r="L50" s="132"/>
      <c r="M50" s="132"/>
      <c r="N50" s="45"/>
      <c r="O50" s="42"/>
      <c r="P50" s="42"/>
      <c r="Q50" s="42"/>
      <c r="R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</row>
    <row r="51" spans="1:44">
      <c r="A51" s="47"/>
      <c r="B51" s="88"/>
      <c r="C51" s="95"/>
      <c r="D51" s="96"/>
      <c r="E51" s="173"/>
      <c r="F51" s="159" t="str">
        <f t="shared" si="7"/>
        <v/>
      </c>
      <c r="G51" s="157" t="s">
        <v>85</v>
      </c>
      <c r="H51" s="145"/>
      <c r="I51" s="145"/>
      <c r="J51" s="146"/>
      <c r="K51" s="147"/>
      <c r="L51" s="132"/>
      <c r="M51" s="132"/>
      <c r="N51" s="45"/>
      <c r="O51" s="42"/>
      <c r="P51" s="42"/>
      <c r="Q51" s="42"/>
      <c r="R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</row>
    <row r="52" spans="1:44">
      <c r="A52" s="47"/>
      <c r="B52" s="88"/>
      <c r="C52" s="95"/>
      <c r="D52" s="96"/>
      <c r="E52" s="173"/>
      <c r="F52" s="159" t="str">
        <f t="shared" si="7"/>
        <v/>
      </c>
      <c r="G52" s="158" t="s">
        <v>86</v>
      </c>
      <c r="H52" s="145"/>
      <c r="I52" s="145"/>
      <c r="J52" s="146"/>
      <c r="K52" s="147"/>
      <c r="L52" s="132"/>
      <c r="M52" s="132"/>
      <c r="N52" s="45"/>
      <c r="O52" s="42"/>
      <c r="P52" s="42"/>
      <c r="Q52" s="42"/>
      <c r="R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</row>
    <row r="53" spans="1:44">
      <c r="A53" s="42"/>
      <c r="B53" s="42"/>
      <c r="C53" s="42"/>
      <c r="D53" s="42"/>
      <c r="E53" s="173"/>
      <c r="F53" s="160"/>
      <c r="G53" s="157" t="s">
        <v>87</v>
      </c>
      <c r="H53" s="145"/>
      <c r="I53" s="145"/>
      <c r="J53" s="146"/>
      <c r="K53" s="147"/>
      <c r="L53" s="132"/>
      <c r="M53" s="132"/>
      <c r="N53" s="45"/>
      <c r="O53" s="42"/>
      <c r="P53" s="42"/>
      <c r="Q53" s="42"/>
      <c r="R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</row>
    <row r="54" spans="1:44">
      <c r="A54" s="42"/>
      <c r="B54" s="42"/>
      <c r="C54" s="42"/>
      <c r="D54" s="42"/>
      <c r="E54" s="173"/>
      <c r="F54" s="159" t="str">
        <f>IF(F$53="","",F$53)</f>
        <v/>
      </c>
      <c r="G54" s="158" t="s">
        <v>88</v>
      </c>
      <c r="H54" s="145"/>
      <c r="I54" s="145"/>
      <c r="J54" s="146"/>
      <c r="K54" s="147"/>
      <c r="L54" s="132"/>
      <c r="M54" s="132"/>
      <c r="N54" s="45"/>
      <c r="O54" s="42"/>
      <c r="P54" s="42"/>
      <c r="Q54" s="42"/>
      <c r="R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</row>
    <row r="55" spans="1:44">
      <c r="A55" s="42"/>
      <c r="B55" s="42"/>
      <c r="C55" s="42"/>
      <c r="D55" s="42"/>
      <c r="E55" s="173"/>
      <c r="F55" s="159" t="str">
        <f t="shared" ref="F55:F64" si="8">IF(F$53="","",F$53)</f>
        <v/>
      </c>
      <c r="G55" s="157" t="s">
        <v>17</v>
      </c>
      <c r="H55" s="145"/>
      <c r="I55" s="145"/>
      <c r="J55" s="169"/>
      <c r="K55" s="147"/>
      <c r="L55" s="132"/>
      <c r="M55" s="132"/>
      <c r="N55" s="45"/>
      <c r="O55" s="42"/>
      <c r="P55" s="42"/>
      <c r="Q55" s="42"/>
      <c r="R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</row>
    <row r="56" spans="1:44">
      <c r="A56" s="42"/>
      <c r="B56" s="42"/>
      <c r="C56" s="42"/>
      <c r="D56" s="42"/>
      <c r="E56" s="173"/>
      <c r="F56" s="159" t="str">
        <f t="shared" si="8"/>
        <v/>
      </c>
      <c r="G56" s="158" t="s">
        <v>18</v>
      </c>
      <c r="H56" s="145"/>
      <c r="I56" s="145"/>
      <c r="J56" s="169"/>
      <c r="K56" s="147"/>
      <c r="L56" s="132"/>
      <c r="M56" s="132"/>
      <c r="N56" s="45"/>
      <c r="O56" s="42"/>
      <c r="P56" s="42"/>
      <c r="Q56" s="42"/>
      <c r="R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</row>
    <row r="57" spans="1:44">
      <c r="A57" s="42"/>
      <c r="B57" s="42"/>
      <c r="C57" s="42"/>
      <c r="D57" s="42"/>
      <c r="E57" s="173"/>
      <c r="F57" s="159" t="str">
        <f t="shared" si="8"/>
        <v/>
      </c>
      <c r="G57" s="157" t="s">
        <v>19</v>
      </c>
      <c r="H57" s="145"/>
      <c r="I57" s="145"/>
      <c r="J57" s="169"/>
      <c r="K57" s="147"/>
      <c r="L57" s="132"/>
      <c r="M57" s="132"/>
      <c r="N57" s="45"/>
      <c r="O57" s="42"/>
      <c r="P57" s="42"/>
      <c r="Q57" s="42"/>
      <c r="R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</row>
    <row r="58" spans="1:44">
      <c r="A58" s="42"/>
      <c r="B58" s="42"/>
      <c r="C58" s="42"/>
      <c r="D58" s="42"/>
      <c r="E58" s="173"/>
      <c r="F58" s="159" t="str">
        <f t="shared" si="8"/>
        <v/>
      </c>
      <c r="G58" s="158" t="s">
        <v>20</v>
      </c>
      <c r="H58" s="145"/>
      <c r="I58" s="145"/>
      <c r="J58" s="169"/>
      <c r="K58" s="147"/>
      <c r="L58" s="132"/>
      <c r="M58" s="132"/>
      <c r="N58" s="45"/>
      <c r="O58" s="42"/>
      <c r="P58" s="42"/>
      <c r="Q58" s="42"/>
      <c r="R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</row>
    <row r="59" spans="1:44">
      <c r="A59" s="42"/>
      <c r="B59" s="42"/>
      <c r="C59" s="42"/>
      <c r="D59" s="42"/>
      <c r="E59" s="173"/>
      <c r="F59" s="159" t="str">
        <f t="shared" si="8"/>
        <v/>
      </c>
      <c r="G59" s="157" t="s">
        <v>21</v>
      </c>
      <c r="H59" s="145"/>
      <c r="I59" s="145"/>
      <c r="J59" s="169"/>
      <c r="K59" s="147"/>
      <c r="L59" s="132"/>
      <c r="M59" s="132"/>
      <c r="N59" s="45"/>
      <c r="O59" s="42"/>
      <c r="P59" s="42"/>
      <c r="Q59" s="42"/>
      <c r="R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</row>
    <row r="60" spans="1:44">
      <c r="A60" s="42"/>
      <c r="B60" s="42"/>
      <c r="C60" s="42"/>
      <c r="D60" s="42"/>
      <c r="E60" s="173"/>
      <c r="F60" s="159" t="str">
        <f t="shared" si="8"/>
        <v/>
      </c>
      <c r="G60" s="158" t="s">
        <v>82</v>
      </c>
      <c r="H60" s="145"/>
      <c r="I60" s="145"/>
      <c r="J60" s="169"/>
      <c r="K60" s="147"/>
      <c r="L60" s="132"/>
      <c r="M60" s="132"/>
      <c r="N60" s="45"/>
      <c r="O60" s="42"/>
      <c r="P60" s="42"/>
      <c r="Q60" s="42"/>
      <c r="R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</row>
    <row r="61" spans="1:44">
      <c r="A61" s="42"/>
      <c r="B61" s="42"/>
      <c r="C61" s="42"/>
      <c r="D61" s="42"/>
      <c r="E61" s="173"/>
      <c r="F61" s="159" t="str">
        <f t="shared" si="8"/>
        <v/>
      </c>
      <c r="G61" s="157" t="s">
        <v>83</v>
      </c>
      <c r="H61" s="145"/>
      <c r="I61" s="145"/>
      <c r="J61" s="169"/>
      <c r="K61" s="147"/>
      <c r="L61" s="132"/>
      <c r="M61" s="132"/>
      <c r="N61" s="45"/>
      <c r="O61" s="42"/>
      <c r="P61" s="42"/>
      <c r="Q61" s="42"/>
      <c r="R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</row>
    <row r="62" spans="1:44">
      <c r="A62" s="170"/>
      <c r="B62" s="170"/>
      <c r="C62" s="170"/>
      <c r="D62" s="170"/>
      <c r="E62" s="173"/>
      <c r="F62" s="159" t="str">
        <f t="shared" si="8"/>
        <v/>
      </c>
      <c r="G62" s="158" t="s">
        <v>84</v>
      </c>
      <c r="H62" s="145"/>
      <c r="I62" s="145"/>
      <c r="J62" s="169"/>
      <c r="K62" s="147"/>
      <c r="L62" s="132"/>
      <c r="M62" s="132"/>
      <c r="N62" s="45"/>
      <c r="O62" s="170"/>
      <c r="P62" s="170"/>
      <c r="Q62" s="170"/>
      <c r="R62" s="170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</row>
    <row r="63" spans="1:44">
      <c r="A63" s="170"/>
      <c r="B63" s="170"/>
      <c r="C63" s="170"/>
      <c r="D63" s="170"/>
      <c r="E63" s="173"/>
      <c r="F63" s="159" t="str">
        <f t="shared" si="8"/>
        <v/>
      </c>
      <c r="G63" s="157" t="s">
        <v>85</v>
      </c>
      <c r="H63" s="145"/>
      <c r="I63" s="145"/>
      <c r="J63" s="169"/>
      <c r="K63" s="147"/>
      <c r="L63" s="132"/>
      <c r="M63" s="132"/>
      <c r="N63" s="45"/>
      <c r="O63" s="170"/>
      <c r="P63" s="170"/>
      <c r="Q63" s="170"/>
      <c r="R63" s="170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</row>
    <row r="64" spans="1:44">
      <c r="A64" s="170"/>
      <c r="B64" s="170"/>
      <c r="C64" s="170"/>
      <c r="D64" s="170"/>
      <c r="E64" s="173"/>
      <c r="F64" s="159" t="str">
        <f t="shared" si="8"/>
        <v/>
      </c>
      <c r="G64" s="158" t="s">
        <v>86</v>
      </c>
      <c r="H64" s="145"/>
      <c r="I64" s="145"/>
      <c r="J64" s="169"/>
      <c r="K64" s="147"/>
      <c r="L64" s="132"/>
      <c r="M64" s="132"/>
      <c r="N64" s="45"/>
      <c r="O64" s="170"/>
      <c r="P64" s="170"/>
      <c r="Q64" s="170"/>
      <c r="R64" s="170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</row>
    <row r="65" spans="1:44">
      <c r="A65" s="170"/>
      <c r="B65" s="170"/>
      <c r="C65" s="170"/>
      <c r="D65" s="170"/>
      <c r="E65" s="173"/>
      <c r="F65" s="160"/>
      <c r="G65" s="157" t="s">
        <v>87</v>
      </c>
      <c r="H65" s="145"/>
      <c r="I65" s="145"/>
      <c r="J65" s="169"/>
      <c r="K65" s="147"/>
      <c r="L65" s="132"/>
      <c r="M65" s="132"/>
      <c r="N65" s="45"/>
      <c r="O65" s="170"/>
      <c r="P65" s="170"/>
      <c r="Q65" s="170"/>
      <c r="R65" s="170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</row>
    <row r="66" spans="1:44">
      <c r="A66" s="170"/>
      <c r="B66" s="170"/>
      <c r="C66" s="170"/>
      <c r="D66" s="170"/>
      <c r="E66" s="173"/>
      <c r="F66" s="159" t="str">
        <f>IF(F$65="","",F$65)</f>
        <v/>
      </c>
      <c r="G66" s="158" t="s">
        <v>88</v>
      </c>
      <c r="H66" s="145"/>
      <c r="I66" s="145"/>
      <c r="J66" s="169"/>
      <c r="K66" s="147"/>
      <c r="L66" s="132"/>
      <c r="M66" s="132"/>
      <c r="N66" s="45"/>
      <c r="O66" s="170"/>
      <c r="P66" s="170"/>
      <c r="Q66" s="170"/>
      <c r="R66" s="170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</row>
    <row r="67" spans="1:44">
      <c r="A67" s="170"/>
      <c r="B67" s="170"/>
      <c r="C67" s="170"/>
      <c r="D67" s="170"/>
      <c r="E67" s="173"/>
      <c r="F67" s="159" t="str">
        <f t="shared" ref="F67:F76" si="9">IF(F$65="","",F$65)</f>
        <v/>
      </c>
      <c r="G67" s="157" t="s">
        <v>17</v>
      </c>
      <c r="H67" s="145"/>
      <c r="I67" s="145"/>
      <c r="J67" s="169"/>
      <c r="K67" s="147"/>
      <c r="L67" s="132"/>
      <c r="M67" s="132"/>
      <c r="N67" s="45"/>
      <c r="O67" s="170"/>
      <c r="P67" s="170"/>
      <c r="Q67" s="170"/>
      <c r="R67" s="170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</row>
    <row r="68" spans="1:44">
      <c r="A68" s="170"/>
      <c r="B68" s="170"/>
      <c r="C68" s="170"/>
      <c r="D68" s="170"/>
      <c r="E68" s="173"/>
      <c r="F68" s="159" t="str">
        <f t="shared" si="9"/>
        <v/>
      </c>
      <c r="G68" s="158" t="s">
        <v>18</v>
      </c>
      <c r="H68" s="145"/>
      <c r="I68" s="145"/>
      <c r="J68" s="169"/>
      <c r="K68" s="147"/>
      <c r="L68" s="132"/>
      <c r="M68" s="132"/>
      <c r="N68" s="45"/>
      <c r="O68" s="170"/>
      <c r="P68" s="170"/>
      <c r="Q68" s="170"/>
      <c r="R68" s="170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</row>
    <row r="69" spans="1:44">
      <c r="A69" s="170"/>
      <c r="B69" s="170"/>
      <c r="C69" s="170"/>
      <c r="D69" s="170"/>
      <c r="E69" s="173"/>
      <c r="F69" s="159" t="str">
        <f t="shared" si="9"/>
        <v/>
      </c>
      <c r="G69" s="157" t="s">
        <v>19</v>
      </c>
      <c r="H69" s="145"/>
      <c r="I69" s="145"/>
      <c r="J69" s="169"/>
      <c r="K69" s="147"/>
      <c r="L69" s="132"/>
      <c r="M69" s="132"/>
      <c r="N69" s="45"/>
      <c r="O69" s="170"/>
      <c r="P69" s="170"/>
      <c r="Q69" s="170"/>
      <c r="R69" s="170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</row>
    <row r="70" spans="1:44">
      <c r="A70" s="170"/>
      <c r="B70" s="170"/>
      <c r="C70" s="170"/>
      <c r="D70" s="170"/>
      <c r="E70" s="173"/>
      <c r="F70" s="159" t="str">
        <f t="shared" si="9"/>
        <v/>
      </c>
      <c r="G70" s="158" t="s">
        <v>20</v>
      </c>
      <c r="H70" s="145"/>
      <c r="I70" s="145"/>
      <c r="J70" s="169"/>
      <c r="K70" s="147"/>
      <c r="L70" s="132"/>
      <c r="M70" s="132"/>
      <c r="N70" s="45"/>
      <c r="O70" s="170"/>
      <c r="P70" s="170"/>
      <c r="Q70" s="170"/>
      <c r="R70" s="170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</row>
    <row r="71" spans="1:44">
      <c r="A71" s="170"/>
      <c r="B71" s="170"/>
      <c r="C71" s="170"/>
      <c r="D71" s="170"/>
      <c r="E71" s="173"/>
      <c r="F71" s="159" t="str">
        <f t="shared" si="9"/>
        <v/>
      </c>
      <c r="G71" s="157" t="s">
        <v>21</v>
      </c>
      <c r="H71" s="145"/>
      <c r="I71" s="145"/>
      <c r="J71" s="169"/>
      <c r="K71" s="147"/>
      <c r="L71" s="132"/>
      <c r="M71" s="132"/>
      <c r="N71" s="45"/>
      <c r="O71" s="170"/>
      <c r="P71" s="170"/>
      <c r="Q71" s="170"/>
      <c r="R71" s="170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</row>
    <row r="72" spans="1:44">
      <c r="A72" s="170"/>
      <c r="B72" s="170"/>
      <c r="C72" s="170"/>
      <c r="D72" s="170"/>
      <c r="E72" s="173"/>
      <c r="F72" s="159" t="str">
        <f t="shared" si="9"/>
        <v/>
      </c>
      <c r="G72" s="158" t="s">
        <v>82</v>
      </c>
      <c r="H72" s="145"/>
      <c r="I72" s="145"/>
      <c r="J72" s="169"/>
      <c r="K72" s="147"/>
      <c r="L72" s="132"/>
      <c r="M72" s="132"/>
      <c r="N72" s="45"/>
      <c r="O72" s="170"/>
      <c r="P72" s="170"/>
      <c r="Q72" s="170"/>
      <c r="R72" s="170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>
      <c r="A73" s="170"/>
      <c r="B73" s="170"/>
      <c r="C73" s="170"/>
      <c r="D73" s="170"/>
      <c r="E73" s="173"/>
      <c r="F73" s="159" t="str">
        <f t="shared" si="9"/>
        <v/>
      </c>
      <c r="G73" s="157" t="s">
        <v>83</v>
      </c>
      <c r="H73" s="145"/>
      <c r="I73" s="145"/>
      <c r="J73" s="169"/>
      <c r="K73" s="147"/>
      <c r="L73" s="132"/>
      <c r="M73" s="132"/>
      <c r="N73" s="45"/>
      <c r="O73" s="170"/>
      <c r="P73" s="170"/>
      <c r="Q73" s="170"/>
      <c r="R73" s="170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>
      <c r="A74" s="170"/>
      <c r="B74" s="170"/>
      <c r="C74" s="170"/>
      <c r="D74" s="170"/>
      <c r="E74" s="173"/>
      <c r="F74" s="159" t="str">
        <f t="shared" si="9"/>
        <v/>
      </c>
      <c r="G74" s="158" t="s">
        <v>84</v>
      </c>
      <c r="H74" s="145"/>
      <c r="I74" s="145"/>
      <c r="J74" s="169"/>
      <c r="K74" s="147"/>
      <c r="L74" s="132"/>
      <c r="M74" s="132"/>
      <c r="N74" s="45"/>
      <c r="O74" s="170"/>
      <c r="P74" s="170"/>
      <c r="Q74" s="170"/>
      <c r="R74" s="170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</row>
    <row r="75" spans="1:44">
      <c r="A75" s="170"/>
      <c r="B75" s="170"/>
      <c r="C75" s="170"/>
      <c r="D75" s="170"/>
      <c r="E75" s="173"/>
      <c r="F75" s="159" t="str">
        <f t="shared" si="9"/>
        <v/>
      </c>
      <c r="G75" s="157" t="s">
        <v>85</v>
      </c>
      <c r="H75" s="145"/>
      <c r="I75" s="145"/>
      <c r="J75" s="169"/>
      <c r="K75" s="147"/>
      <c r="L75" s="132"/>
      <c r="M75" s="132"/>
      <c r="N75" s="45"/>
      <c r="O75" s="170"/>
      <c r="P75" s="170"/>
      <c r="Q75" s="170"/>
      <c r="R75" s="170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</row>
    <row r="76" spans="1:44">
      <c r="A76" s="170"/>
      <c r="B76" s="170"/>
      <c r="C76" s="170"/>
      <c r="D76" s="170"/>
      <c r="E76" s="173"/>
      <c r="F76" s="159" t="str">
        <f t="shared" si="9"/>
        <v/>
      </c>
      <c r="G76" s="158" t="s">
        <v>86</v>
      </c>
      <c r="H76" s="145"/>
      <c r="I76" s="145"/>
      <c r="J76" s="169"/>
      <c r="K76" s="147"/>
      <c r="L76" s="132"/>
      <c r="M76" s="132"/>
      <c r="N76" s="45"/>
      <c r="O76" s="170"/>
      <c r="P76" s="170"/>
      <c r="Q76" s="170"/>
      <c r="R76" s="170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</row>
    <row r="77" spans="1:44">
      <c r="A77" s="170"/>
      <c r="B77" s="170"/>
      <c r="C77" s="170"/>
      <c r="D77" s="170"/>
      <c r="E77" s="173"/>
      <c r="F77" s="160"/>
      <c r="G77" s="157" t="s">
        <v>87</v>
      </c>
      <c r="H77" s="145"/>
      <c r="I77" s="145"/>
      <c r="J77" s="169"/>
      <c r="K77" s="147"/>
      <c r="L77" s="132"/>
      <c r="M77" s="132"/>
      <c r="N77" s="45"/>
      <c r="O77" s="170"/>
      <c r="P77" s="170"/>
      <c r="Q77" s="170"/>
      <c r="R77" s="170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</row>
    <row r="78" spans="1:44">
      <c r="A78" s="170"/>
      <c r="B78" s="170"/>
      <c r="C78" s="170"/>
      <c r="D78" s="170"/>
      <c r="E78" s="173"/>
      <c r="F78" s="159" t="str">
        <f>IF(F77="","",F77)</f>
        <v/>
      </c>
      <c r="G78" s="158" t="s">
        <v>88</v>
      </c>
      <c r="H78" s="145"/>
      <c r="I78" s="145"/>
      <c r="J78" s="169"/>
      <c r="K78" s="147"/>
      <c r="L78" s="132"/>
      <c r="M78" s="132"/>
      <c r="N78" s="45"/>
      <c r="O78" s="170"/>
      <c r="P78" s="170"/>
      <c r="Q78" s="170"/>
      <c r="R78" s="170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</row>
    <row r="79" spans="1:44" ht="15.75">
      <c r="A79" s="170"/>
      <c r="B79" s="170"/>
      <c r="C79" s="170"/>
      <c r="D79" s="170"/>
      <c r="E79" s="175"/>
      <c r="F79" s="239" t="s">
        <v>22</v>
      </c>
      <c r="G79" s="240"/>
      <c r="H79" s="176">
        <f>SUM(H7:H78)</f>
        <v>0</v>
      </c>
      <c r="I79" s="176">
        <f>SUM(I7:I78)</f>
        <v>0</v>
      </c>
      <c r="J79" s="179"/>
      <c r="K79" s="180"/>
      <c r="L79" s="181"/>
      <c r="M79" s="182"/>
      <c r="N79" s="45"/>
      <c r="O79" s="170"/>
      <c r="P79" s="170"/>
      <c r="Q79" s="170"/>
      <c r="R79" s="170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</row>
    <row r="80" spans="1:44">
      <c r="A80" s="170"/>
      <c r="B80" s="170"/>
      <c r="C80" s="170"/>
      <c r="D80" s="170"/>
      <c r="E80" s="174"/>
      <c r="F80" s="177"/>
      <c r="G80" s="177"/>
      <c r="H80" s="177"/>
      <c r="I80" s="177"/>
      <c r="J80" s="177"/>
      <c r="K80" s="178"/>
      <c r="L80" s="177"/>
      <c r="M80" s="177"/>
      <c r="N80" s="45"/>
      <c r="O80" s="170"/>
      <c r="P80" s="170"/>
      <c r="Q80" s="170"/>
      <c r="R80" s="170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</row>
    <row r="81" spans="1:44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</row>
    <row r="82" spans="1:44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</row>
    <row r="83" spans="1:44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</row>
    <row r="84" spans="1:44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</row>
    <row r="85" spans="1:44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</row>
    <row r="86" spans="1:44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</row>
    <row r="87" spans="1:44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</row>
    <row r="88" spans="1:44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</row>
    <row r="89" spans="1:44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</row>
    <row r="90" spans="1:44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</row>
    <row r="91" spans="1:44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</row>
    <row r="92" spans="1:44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</row>
    <row r="93" spans="1:44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</row>
    <row r="94" spans="1:44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</row>
    <row r="95" spans="1:44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</row>
    <row r="96" spans="1:44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</row>
    <row r="97" spans="1:44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</row>
    <row r="98" spans="1:44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</row>
    <row r="99" spans="1:44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</row>
    <row r="100" spans="1:44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</row>
    <row r="101" spans="1:44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</row>
    <row r="102" spans="1:44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</row>
    <row r="103" spans="1:44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</row>
    <row r="104" spans="1:44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</row>
    <row r="105" spans="1:44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</row>
    <row r="106" spans="1:44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</row>
    <row r="107" spans="1:44">
      <c r="A107" s="170"/>
      <c r="B107" s="170"/>
      <c r="C107" s="170"/>
      <c r="D107" s="170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</row>
    <row r="108" spans="1:44">
      <c r="A108" s="170"/>
      <c r="B108" s="170"/>
      <c r="C108" s="170"/>
      <c r="D108" s="170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</row>
    <row r="109" spans="1:44">
      <c r="A109" s="170"/>
      <c r="B109" s="170"/>
      <c r="C109" s="170"/>
      <c r="D109" s="170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</row>
    <row r="110" spans="1:44"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</row>
    <row r="111" spans="1:44"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</row>
    <row r="112" spans="1:44"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</row>
    <row r="113" spans="25:44"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</row>
    <row r="114" spans="25:44"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</row>
    <row r="115" spans="25:44"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</row>
    <row r="116" spans="25:44"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</row>
    <row r="117" spans="25:44"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</row>
    <row r="118" spans="25:44"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</row>
    <row r="119" spans="25:44"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</row>
    <row r="120" spans="25:44"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</row>
    <row r="121" spans="25:44"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</row>
    <row r="122" spans="25:44"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</row>
    <row r="123" spans="25:44"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</row>
    <row r="124" spans="25:44"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</row>
    <row r="125" spans="25:44"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</row>
    <row r="126" spans="25:44"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</row>
    <row r="127" spans="25:44"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</row>
    <row r="128" spans="25:44"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</row>
    <row r="129" spans="25:44"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</row>
    <row r="130" spans="25:44"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</row>
    <row r="131" spans="25:44"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</row>
    <row r="132" spans="25:44"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</row>
    <row r="133" spans="25:44"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</row>
    <row r="134" spans="25:44"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</row>
    <row r="135" spans="25:44"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</row>
    <row r="136" spans="25:44"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</row>
    <row r="137" spans="25:44"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</row>
    <row r="138" spans="25:44"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</row>
    <row r="139" spans="25:44"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</row>
    <row r="140" spans="25:44"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</row>
    <row r="141" spans="25:44"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</row>
    <row r="142" spans="25:44"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</row>
    <row r="143" spans="25:44"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</row>
    <row r="144" spans="25:44"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</row>
    <row r="145" spans="25:44"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</row>
    <row r="146" spans="25:44"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</row>
    <row r="147" spans="25:44"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</row>
    <row r="148" spans="25:44"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</row>
    <row r="149" spans="25:44"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</row>
    <row r="150" spans="25:44"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</row>
    <row r="151" spans="25:44"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</row>
    <row r="152" spans="25:44"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</row>
    <row r="153" spans="25:44"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</row>
    <row r="154" spans="25:44"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</row>
    <row r="155" spans="25:44"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</row>
    <row r="156" spans="25:44"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</row>
    <row r="157" spans="25:44"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</row>
    <row r="158" spans="25:44"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</row>
    <row r="159" spans="25:44"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</row>
    <row r="160" spans="25:44"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</row>
    <row r="161" spans="25:44"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</row>
    <row r="162" spans="25:44"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</row>
    <row r="163" spans="25:44"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</row>
    <row r="164" spans="25:44"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</row>
    <row r="165" spans="25:44"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</row>
    <row r="166" spans="25:44"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</row>
    <row r="167" spans="25:44"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</row>
  </sheetData>
  <sheetProtection password="DB41" sheet="1" objects="1" scenarios="1" selectLockedCells="1"/>
  <mergeCells count="54">
    <mergeCell ref="A17:D17"/>
    <mergeCell ref="F5:F6"/>
    <mergeCell ref="G5:G6"/>
    <mergeCell ref="H5:H6"/>
    <mergeCell ref="S22:V22"/>
    <mergeCell ref="P4:Q6"/>
    <mergeCell ref="P9:Q11"/>
    <mergeCell ref="F4:M4"/>
    <mergeCell ref="S23:U23"/>
    <mergeCell ref="S24:U24"/>
    <mergeCell ref="U16:V16"/>
    <mergeCell ref="S16:T16"/>
    <mergeCell ref="S5:T5"/>
    <mergeCell ref="A1:M1"/>
    <mergeCell ref="A3:D3"/>
    <mergeCell ref="A8:D8"/>
    <mergeCell ref="I5:I6"/>
    <mergeCell ref="J5:J6"/>
    <mergeCell ref="K5:K6"/>
    <mergeCell ref="L5:L6"/>
    <mergeCell ref="M5:M6"/>
    <mergeCell ref="A2:N2"/>
    <mergeCell ref="S25:U25"/>
    <mergeCell ref="S26:U26"/>
    <mergeCell ref="S32:U32"/>
    <mergeCell ref="S33:U33"/>
    <mergeCell ref="S27:U27"/>
    <mergeCell ref="S28:U28"/>
    <mergeCell ref="S29:U29"/>
    <mergeCell ref="S30:U30"/>
    <mergeCell ref="S31:U31"/>
    <mergeCell ref="A23:D24"/>
    <mergeCell ref="A25:D26"/>
    <mergeCell ref="A32:A33"/>
    <mergeCell ref="B32:B33"/>
    <mergeCell ref="C32:C33"/>
    <mergeCell ref="D32:D33"/>
    <mergeCell ref="A31:D31"/>
    <mergeCell ref="A34:A35"/>
    <mergeCell ref="B34:B35"/>
    <mergeCell ref="C34:C35"/>
    <mergeCell ref="D34:D35"/>
    <mergeCell ref="A36:A37"/>
    <mergeCell ref="B36:B37"/>
    <mergeCell ref="C36:C37"/>
    <mergeCell ref="D36:D37"/>
    <mergeCell ref="F79:G79"/>
    <mergeCell ref="A43:D43"/>
    <mergeCell ref="A38:A39"/>
    <mergeCell ref="B38:B39"/>
    <mergeCell ref="C38:C39"/>
    <mergeCell ref="D38:D39"/>
    <mergeCell ref="A41:D42"/>
    <mergeCell ref="A44:D44"/>
  </mergeCells>
  <dataValidations count="9">
    <dataValidation type="whole" allowBlank="1" showInputMessage="1" showErrorMessage="1" errorTitle="ERROR" error="TRY WITH A SMALLER INSTALMENT AMOUNT OR WITH A HIGHER AMOUNT IF IT IS TOO LOW." sqref="D34:D35">
      <formula1>V26</formula1>
      <formula2>V31</formula2>
    </dataValidation>
    <dataValidation type="whole" allowBlank="1" showInputMessage="1" showErrorMessage="1" error="TRY WITH A SMALLER AMOUNT" sqref="D50">
      <formula1>0</formula1>
      <formula2>V21</formula2>
    </dataValidation>
    <dataValidation type="whole" operator="lessThanOrEqual" allowBlank="1" showInputMessage="1" showErrorMessage="1" errorTitle="ERROR" error="MAXIMUM NUMBER OF INSTALMENTS IS 36." sqref="D32:D33">
      <formula1>36</formula1>
    </dataValidation>
    <dataValidation type="whole" allowBlank="1" showInputMessage="1" showErrorMessage="1" sqref="D13:D14">
      <formula1>-1</formula1>
      <formula2>10000000</formula2>
    </dataValidation>
    <dataValidation type="whole" allowBlank="1" showInputMessage="1" showErrorMessage="1" sqref="D19">
      <formula1>0</formula1>
      <formula2>36</formula2>
    </dataValidation>
    <dataValidation type="whole" allowBlank="1" showInputMessage="1" showErrorMessage="1" errorTitle="ERROR" error="Enter the year" sqref="F7">
      <formula1>2000</formula1>
      <formula2>2025</formula2>
    </dataValidation>
    <dataValidation type="whole" allowBlank="1" showInputMessage="1" showErrorMessage="1" sqref="F17 F29">
      <formula1>2000</formula1>
      <formula2>2025</formula2>
    </dataValidation>
    <dataValidation type="whole" allowBlank="1" showInputMessage="1" showErrorMessage="1" errorTitle="ERROR" error="Enter the whole year" sqref="F53 F77 F65 F41">
      <formula1>2000</formula1>
      <formula2>2025</formula2>
    </dataValidation>
    <dataValidation type="whole" allowBlank="1" showInputMessage="1" showErrorMessage="1" errorTitle="ERROR" error="Enter whole number only." sqref="H7:I78">
      <formula1>0</formula1>
      <formula2>1000000</formula2>
    </dataValidation>
  </dataValidations>
  <hyperlinks>
    <hyperlink ref="P4:Q6" location="'FORM E BACK'!A1" display="CLICK HERE TO FORM E BACK"/>
    <hyperlink ref="P9:Q11" location="HELP!A1" display="CLICK HERE FOR HELP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145"/>
  <sheetViews>
    <sheetView workbookViewId="0">
      <selection activeCell="B5" sqref="B5:F5"/>
    </sheetView>
  </sheetViews>
  <sheetFormatPr defaultRowHeight="15"/>
  <cols>
    <col min="1" max="1" width="4.42578125" style="43" customWidth="1"/>
    <col min="2" max="2" width="6.42578125" style="43" customWidth="1"/>
    <col min="3" max="3" width="14" style="43" customWidth="1"/>
    <col min="4" max="5" width="9.140625" style="43"/>
    <col min="6" max="6" width="3" style="43" customWidth="1"/>
    <col min="7" max="7" width="12.140625" style="43" customWidth="1"/>
    <col min="8" max="9" width="10.7109375" style="43" customWidth="1"/>
    <col min="10" max="10" width="11.28515625" style="43" customWidth="1"/>
    <col min="11" max="12" width="10.7109375" style="43" customWidth="1"/>
    <col min="13" max="13" width="9.140625" style="43"/>
    <col min="14" max="14" width="21.7109375" style="43" customWidth="1"/>
    <col min="15" max="18" width="9.140625" style="43" hidden="1" customWidth="1"/>
    <col min="19" max="16384" width="9.140625" style="43"/>
  </cols>
  <sheetData>
    <row r="1" spans="1:32" ht="19.5" customHeight="1" thickBot="1">
      <c r="A1" s="329" t="s">
        <v>335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39.75" thickBot="1">
      <c r="A2" s="53" t="s">
        <v>6</v>
      </c>
      <c r="B2" s="330" t="s">
        <v>23</v>
      </c>
      <c r="C2" s="330"/>
      <c r="D2" s="330"/>
      <c r="E2" s="330"/>
      <c r="F2" s="330"/>
      <c r="G2" s="54" t="s">
        <v>24</v>
      </c>
      <c r="H2" s="53" t="s">
        <v>25</v>
      </c>
      <c r="I2" s="53" t="s">
        <v>26</v>
      </c>
      <c r="J2" s="53" t="s">
        <v>13</v>
      </c>
      <c r="K2" s="53" t="s">
        <v>27</v>
      </c>
      <c r="L2" s="53" t="s">
        <v>15</v>
      </c>
      <c r="M2" s="52"/>
      <c r="N2" s="77" t="s">
        <v>145</v>
      </c>
      <c r="O2" s="52"/>
      <c r="P2" s="125" t="s">
        <v>294</v>
      </c>
      <c r="Q2" s="126" t="s">
        <v>295</v>
      </c>
      <c r="R2" s="127" t="s">
        <v>22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14.25" customHeight="1">
      <c r="A3" s="55">
        <v>1</v>
      </c>
      <c r="B3" s="262">
        <v>2</v>
      </c>
      <c r="C3" s="262"/>
      <c r="D3" s="262"/>
      <c r="E3" s="262"/>
      <c r="F3" s="262"/>
      <c r="G3" s="55">
        <v>3</v>
      </c>
      <c r="H3" s="55">
        <v>4</v>
      </c>
      <c r="I3" s="55">
        <v>5</v>
      </c>
      <c r="J3" s="55">
        <v>6</v>
      </c>
      <c r="K3" s="55">
        <v>7</v>
      </c>
      <c r="L3" s="55">
        <v>8</v>
      </c>
      <c r="M3" s="52"/>
      <c r="N3" s="52"/>
      <c r="O3" s="52"/>
      <c r="P3" s="342" t="s">
        <v>61</v>
      </c>
      <c r="Q3" s="342"/>
      <c r="R3" s="34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16.5" customHeight="1">
      <c r="A4" s="164"/>
      <c r="B4" s="331"/>
      <c r="C4" s="331"/>
      <c r="D4" s="331"/>
      <c r="E4" s="331"/>
      <c r="F4" s="331"/>
      <c r="G4" s="188"/>
      <c r="H4" s="202"/>
      <c r="I4" s="221"/>
      <c r="J4" s="145"/>
      <c r="K4" s="145"/>
      <c r="L4" s="197" t="str">
        <f>IF(H4="","",DATA!$D$7)</f>
        <v/>
      </c>
      <c r="M4" s="52"/>
      <c r="N4" s="52"/>
      <c r="O4" s="52" t="s">
        <v>327</v>
      </c>
      <c r="P4" s="56">
        <f>'FORM E. Page 1'!C23+'FORM E. Page 1'!C38</f>
        <v>0</v>
      </c>
      <c r="Q4" s="56">
        <f>'FORM E. Page 1'!D23+'FORM E. Page 1'!D38</f>
        <v>0</v>
      </c>
      <c r="R4" s="56">
        <f>'FORM E. Page 1'!F39</f>
        <v>0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167" customFormat="1" ht="16.5" customHeight="1">
      <c r="A5" s="164"/>
      <c r="B5" s="343"/>
      <c r="C5" s="344"/>
      <c r="D5" s="344"/>
      <c r="E5" s="344"/>
      <c r="F5" s="345"/>
      <c r="G5" s="168"/>
      <c r="H5" s="202"/>
      <c r="I5" s="221"/>
      <c r="J5" s="145"/>
      <c r="K5" s="145"/>
      <c r="L5" s="197" t="str">
        <f>IF(H5="","",DATA!$D$7)</f>
        <v/>
      </c>
      <c r="M5" s="52"/>
      <c r="N5" s="52"/>
      <c r="O5" s="52" t="s">
        <v>328</v>
      </c>
      <c r="P5" s="56">
        <f>'Page 2'!C24+'Page 2'!C39</f>
        <v>0</v>
      </c>
      <c r="Q5" s="56">
        <f>'Page 2'!D24+'Page 2'!D39</f>
        <v>0</v>
      </c>
      <c r="R5" s="56">
        <f>P5+Q5</f>
        <v>0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s="167" customFormat="1" ht="16.5" customHeight="1">
      <c r="A6" s="164"/>
      <c r="B6" s="343"/>
      <c r="C6" s="344"/>
      <c r="D6" s="344"/>
      <c r="E6" s="344"/>
      <c r="F6" s="345"/>
      <c r="G6" s="168"/>
      <c r="H6" s="202"/>
      <c r="I6" s="221"/>
      <c r="J6" s="145"/>
      <c r="K6" s="145"/>
      <c r="L6" s="197" t="str">
        <f>IF(H6="","",DATA!$D$7)</f>
        <v/>
      </c>
      <c r="M6" s="52"/>
      <c r="N6" s="52"/>
      <c r="O6" s="52" t="s">
        <v>329</v>
      </c>
      <c r="P6" s="196">
        <f>'Page 3'!C24+'Page 3'!C39</f>
        <v>0</v>
      </c>
      <c r="Q6" s="196">
        <f>'Page 3'!D24+'Page 3'!D39</f>
        <v>0</v>
      </c>
      <c r="R6" s="56">
        <f>P6+Q6</f>
        <v>0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s="167" customFormat="1" ht="16.5" customHeight="1">
      <c r="A7" s="164"/>
      <c r="B7" s="343"/>
      <c r="C7" s="344"/>
      <c r="D7" s="344"/>
      <c r="E7" s="344"/>
      <c r="F7" s="345"/>
      <c r="G7" s="168"/>
      <c r="H7" s="202"/>
      <c r="I7" s="221"/>
      <c r="J7" s="145"/>
      <c r="K7" s="145"/>
      <c r="L7" s="197" t="str">
        <f>IF(H7="","",DATA!$D$7)</f>
        <v/>
      </c>
      <c r="M7" s="52"/>
      <c r="N7" s="52"/>
      <c r="O7" s="52" t="s">
        <v>22</v>
      </c>
      <c r="P7" s="196">
        <f>P4+P5+P6</f>
        <v>0</v>
      </c>
      <c r="Q7" s="196">
        <f>Q4+Q5+Q6</f>
        <v>0</v>
      </c>
      <c r="R7" s="56">
        <f>R4+R5+R6</f>
        <v>0</v>
      </c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s="167" customFormat="1" ht="16.5" customHeight="1">
      <c r="A8" s="164"/>
      <c r="B8" s="343"/>
      <c r="C8" s="344"/>
      <c r="D8" s="344"/>
      <c r="E8" s="344"/>
      <c r="F8" s="345"/>
      <c r="G8" s="168"/>
      <c r="H8" s="202"/>
      <c r="I8" s="221"/>
      <c r="J8" s="145"/>
      <c r="K8" s="145"/>
      <c r="L8" s="197" t="str">
        <f>IF(H8="","",DATA!$D$7)</f>
        <v/>
      </c>
      <c r="M8" s="52"/>
      <c r="N8" s="52"/>
      <c r="O8" s="52"/>
      <c r="P8" s="56"/>
      <c r="Q8" s="56"/>
      <c r="R8" s="56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8.75">
      <c r="A9" s="50"/>
      <c r="B9" s="338" t="s">
        <v>22</v>
      </c>
      <c r="C9" s="339"/>
      <c r="D9" s="339"/>
      <c r="E9" s="339"/>
      <c r="F9" s="340"/>
      <c r="G9" s="50"/>
      <c r="H9" s="124">
        <f>SUM(H4:H8)</f>
        <v>0</v>
      </c>
      <c r="I9" s="50"/>
      <c r="J9" s="50"/>
      <c r="K9" s="50"/>
      <c r="L9" s="50"/>
      <c r="M9" s="52"/>
      <c r="N9" s="52"/>
      <c r="O9" s="52"/>
      <c r="P9" s="56"/>
      <c r="Q9" s="56"/>
      <c r="R9" s="56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20.25" customHeight="1">
      <c r="A10" s="319" t="s">
        <v>28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37.5" customHeight="1">
      <c r="A11" s="341" t="s">
        <v>29</v>
      </c>
      <c r="B11" s="341"/>
      <c r="C11" s="341"/>
      <c r="D11" s="341"/>
      <c r="E11" s="330" t="s">
        <v>30</v>
      </c>
      <c r="F11" s="330"/>
      <c r="G11" s="57" t="s">
        <v>33</v>
      </c>
      <c r="H11" s="341" t="s">
        <v>15</v>
      </c>
      <c r="I11" s="341"/>
      <c r="J11" s="53" t="s">
        <v>32</v>
      </c>
      <c r="K11" s="341" t="s">
        <v>31</v>
      </c>
      <c r="L11" s="34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8" customHeight="1">
      <c r="A12" s="296"/>
      <c r="B12" s="296"/>
      <c r="C12" s="296"/>
      <c r="D12" s="296"/>
      <c r="E12" s="279"/>
      <c r="F12" s="279"/>
      <c r="G12" s="202"/>
      <c r="H12" s="334" t="str">
        <f>IF('FORM E BACK'!G12="","",DATA!$D$7)</f>
        <v/>
      </c>
      <c r="I12" s="334"/>
      <c r="J12" s="206"/>
      <c r="K12" s="332"/>
      <c r="L12" s="333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18" customHeight="1">
      <c r="A13" s="296"/>
      <c r="B13" s="296"/>
      <c r="C13" s="296"/>
      <c r="D13" s="296"/>
      <c r="E13" s="279"/>
      <c r="F13" s="279"/>
      <c r="G13" s="202"/>
      <c r="H13" s="334" t="str">
        <f>IF('FORM E BACK'!G13="","",DATA!$D$7)</f>
        <v/>
      </c>
      <c r="I13" s="334"/>
      <c r="J13" s="146"/>
      <c r="K13" s="332"/>
      <c r="L13" s="333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18" customHeight="1">
      <c r="A14" s="296"/>
      <c r="B14" s="296"/>
      <c r="C14" s="296"/>
      <c r="D14" s="296"/>
      <c r="E14" s="279"/>
      <c r="F14" s="279"/>
      <c r="G14" s="202"/>
      <c r="H14" s="334" t="str">
        <f>IF('FORM E BACK'!G14="","",DATA!$D$7)</f>
        <v/>
      </c>
      <c r="I14" s="334"/>
      <c r="J14" s="187"/>
      <c r="K14" s="332"/>
      <c r="L14" s="333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s="186" customFormat="1" ht="18" customHeight="1">
      <c r="A15" s="296"/>
      <c r="B15" s="296"/>
      <c r="C15" s="296"/>
      <c r="D15" s="296"/>
      <c r="E15" s="279"/>
      <c r="F15" s="279"/>
      <c r="G15" s="202"/>
      <c r="H15" s="334" t="str">
        <f>IF('FORM E BACK'!G15="","",DATA!$D$7)</f>
        <v/>
      </c>
      <c r="I15" s="334"/>
      <c r="J15" s="187"/>
      <c r="K15" s="332"/>
      <c r="L15" s="333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s="186" customFormat="1" ht="18" customHeight="1">
      <c r="A16" s="296"/>
      <c r="B16" s="296"/>
      <c r="C16" s="296"/>
      <c r="D16" s="296"/>
      <c r="E16" s="279"/>
      <c r="F16" s="279"/>
      <c r="G16" s="202"/>
      <c r="H16" s="334" t="str">
        <f>IF('FORM E BACK'!G16="","",DATA!$D$7)</f>
        <v/>
      </c>
      <c r="I16" s="334"/>
      <c r="J16" s="187"/>
      <c r="K16" s="332"/>
      <c r="L16" s="333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s="122" customFormat="1" ht="18" customHeight="1">
      <c r="A17" s="335"/>
      <c r="B17" s="336"/>
      <c r="C17" s="336"/>
      <c r="D17" s="337"/>
      <c r="E17" s="283"/>
      <c r="F17" s="284"/>
      <c r="G17" s="202"/>
      <c r="H17" s="334" t="str">
        <f>IF('FORM E BACK'!G17="","",DATA!$D$7)</f>
        <v/>
      </c>
      <c r="I17" s="334"/>
      <c r="J17" s="187"/>
      <c r="K17" s="332"/>
      <c r="L17" s="333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8" customHeight="1">
      <c r="A18" s="296"/>
      <c r="B18" s="296"/>
      <c r="C18" s="296"/>
      <c r="D18" s="296"/>
      <c r="E18" s="279"/>
      <c r="F18" s="279"/>
      <c r="G18" s="202"/>
      <c r="H18" s="334" t="str">
        <f>IF('FORM E BACK'!G18="","",DATA!$D$7)</f>
        <v/>
      </c>
      <c r="I18" s="334"/>
      <c r="J18" s="146"/>
      <c r="K18" s="332"/>
      <c r="L18" s="333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7.25" customHeight="1">
      <c r="A19" s="315" t="s">
        <v>22</v>
      </c>
      <c r="B19" s="315"/>
      <c r="C19" s="315"/>
      <c r="D19" s="315"/>
      <c r="E19" s="311"/>
      <c r="F19" s="311"/>
      <c r="G19" s="124">
        <f>G12+G13+G14+G15+G16+G17+G18</f>
        <v>0</v>
      </c>
      <c r="H19" s="311"/>
      <c r="I19" s="311"/>
      <c r="J19" s="50"/>
      <c r="K19" s="311"/>
      <c r="L19" s="31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s="59" customFormat="1" ht="14.25" customHeight="1">
      <c r="A20" s="316" t="s">
        <v>34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1:32" ht="17.25" customHeight="1">
      <c r="A21" s="319" t="s">
        <v>35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ht="21" customHeight="1">
      <c r="A22" s="60">
        <v>1</v>
      </c>
      <c r="B22" s="61" t="s">
        <v>36</v>
      </c>
      <c r="C22" s="62"/>
      <c r="D22" s="62"/>
      <c r="E22" s="62"/>
      <c r="F22" s="62"/>
      <c r="G22" s="62"/>
      <c r="H22" s="62">
        <f>DATA!D12</f>
        <v>0</v>
      </c>
      <c r="I22" s="63" t="s">
        <v>46</v>
      </c>
      <c r="J22" s="305">
        <f>IF(DATA!D13="",0,DATA!D13)</f>
        <v>0</v>
      </c>
      <c r="K22" s="306"/>
      <c r="L22" s="307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7.5" customHeight="1">
      <c r="A23" s="64"/>
      <c r="B23" s="312"/>
      <c r="C23" s="312"/>
      <c r="D23" s="312"/>
      <c r="E23" s="312"/>
      <c r="F23" s="312"/>
      <c r="G23" s="312"/>
      <c r="H23" s="312"/>
      <c r="I23" s="64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ht="21.75" customHeight="1">
      <c r="A24" s="60">
        <v>2</v>
      </c>
      <c r="B24" s="320" t="s">
        <v>37</v>
      </c>
      <c r="C24" s="321"/>
      <c r="D24" s="321"/>
      <c r="E24" s="321"/>
      <c r="F24" s="321"/>
      <c r="G24" s="321"/>
      <c r="H24" s="321"/>
      <c r="I24" s="63" t="s">
        <v>46</v>
      </c>
      <c r="J24" s="308">
        <f>R7+H9</f>
        <v>0</v>
      </c>
      <c r="K24" s="306"/>
      <c r="L24" s="30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9" customHeight="1">
      <c r="A25" s="64"/>
      <c r="B25" s="312"/>
      <c r="C25" s="312"/>
      <c r="D25" s="312"/>
      <c r="E25" s="312"/>
      <c r="F25" s="312"/>
      <c r="G25" s="312"/>
      <c r="H25" s="312"/>
      <c r="I25" s="64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21" customHeight="1">
      <c r="A26" s="60">
        <v>3</v>
      </c>
      <c r="B26" s="320" t="s">
        <v>38</v>
      </c>
      <c r="C26" s="321"/>
      <c r="D26" s="321"/>
      <c r="E26" s="321"/>
      <c r="F26" s="321"/>
      <c r="G26" s="321"/>
      <c r="H26" s="321"/>
      <c r="I26" s="63" t="s">
        <v>46</v>
      </c>
      <c r="J26" s="305">
        <f>J22+J24</f>
        <v>0</v>
      </c>
      <c r="K26" s="306"/>
      <c r="L26" s="307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6.75" customHeight="1">
      <c r="A27" s="64"/>
      <c r="B27" s="312"/>
      <c r="C27" s="312"/>
      <c r="D27" s="312"/>
      <c r="E27" s="312"/>
      <c r="F27" s="312"/>
      <c r="G27" s="312"/>
      <c r="H27" s="312"/>
      <c r="I27" s="6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>
      <c r="A28" s="65">
        <v>4</v>
      </c>
      <c r="B28" s="313" t="s">
        <v>39</v>
      </c>
      <c r="C28" s="314"/>
      <c r="D28" s="314"/>
      <c r="E28" s="314"/>
      <c r="F28" s="314"/>
      <c r="G28" s="314"/>
      <c r="H28" s="314"/>
      <c r="I28" s="309" t="s">
        <v>46</v>
      </c>
      <c r="J28" s="299">
        <f>G19</f>
        <v>0</v>
      </c>
      <c r="K28" s="300"/>
      <c r="L28" s="30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>
      <c r="A29" s="66"/>
      <c r="B29" s="297" t="s">
        <v>40</v>
      </c>
      <c r="C29" s="298"/>
      <c r="D29" s="298"/>
      <c r="E29" s="298"/>
      <c r="F29" s="298"/>
      <c r="G29" s="298"/>
      <c r="H29" s="298"/>
      <c r="I29" s="310"/>
      <c r="J29" s="302"/>
      <c r="K29" s="303"/>
      <c r="L29" s="304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ht="15.75" customHeight="1">
      <c r="A30" s="66"/>
      <c r="B30" s="325" t="s">
        <v>333</v>
      </c>
      <c r="C30" s="326"/>
      <c r="D30" s="326"/>
      <c r="E30" s="326"/>
      <c r="F30" s="326"/>
      <c r="G30" s="326"/>
      <c r="H30" s="326"/>
      <c r="I30" s="67"/>
      <c r="J30" s="322">
        <f>J26-J28</f>
        <v>0</v>
      </c>
      <c r="K30" s="323"/>
      <c r="L30" s="324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>
      <c r="A31" s="66"/>
      <c r="B31" s="327" t="s">
        <v>41</v>
      </c>
      <c r="C31" s="328"/>
      <c r="D31" s="328"/>
      <c r="E31" s="328"/>
      <c r="F31" s="328"/>
      <c r="G31" s="328"/>
      <c r="H31" s="328"/>
      <c r="I31" s="70"/>
      <c r="J31" s="71"/>
      <c r="K31" s="71"/>
      <c r="L31" s="7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>
      <c r="A32" s="66"/>
      <c r="B32" s="297" t="s">
        <v>42</v>
      </c>
      <c r="C32" s="298"/>
      <c r="D32" s="298"/>
      <c r="E32" s="298"/>
      <c r="F32" s="298"/>
      <c r="G32" s="298"/>
      <c r="H32" s="298"/>
      <c r="I32" s="67"/>
      <c r="J32" s="68"/>
      <c r="K32" s="68"/>
      <c r="L32" s="69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15" customHeight="1">
      <c r="A33" s="73"/>
      <c r="B33" s="84">
        <v>1</v>
      </c>
      <c r="C33" s="85" t="s">
        <v>43</v>
      </c>
      <c r="D33" s="211"/>
      <c r="E33" s="85" t="s">
        <v>44</v>
      </c>
      <c r="F33" s="86"/>
      <c r="G33" s="279"/>
      <c r="H33" s="279"/>
      <c r="I33" s="87" t="s">
        <v>46</v>
      </c>
      <c r="J33" s="273"/>
      <c r="K33" s="273"/>
      <c r="L33" s="273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5" customHeight="1">
      <c r="A34" s="73"/>
      <c r="B34" s="84">
        <v>2</v>
      </c>
      <c r="C34" s="85" t="s">
        <v>43</v>
      </c>
      <c r="D34" s="205"/>
      <c r="E34" s="85" t="s">
        <v>44</v>
      </c>
      <c r="F34" s="85"/>
      <c r="G34" s="278"/>
      <c r="H34" s="278"/>
      <c r="I34" s="87" t="s">
        <v>46</v>
      </c>
      <c r="J34" s="273"/>
      <c r="K34" s="273"/>
      <c r="L34" s="273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5" customHeight="1">
      <c r="A35" s="74"/>
      <c r="B35" s="84">
        <v>3</v>
      </c>
      <c r="C35" s="85" t="s">
        <v>43</v>
      </c>
      <c r="D35" s="205"/>
      <c r="E35" s="85" t="s">
        <v>44</v>
      </c>
      <c r="F35" s="85"/>
      <c r="G35" s="278"/>
      <c r="H35" s="278"/>
      <c r="I35" s="87" t="s">
        <v>46</v>
      </c>
      <c r="J35" s="273"/>
      <c r="K35" s="273"/>
      <c r="L35" s="273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5" customHeight="1">
      <c r="A36" s="74"/>
      <c r="B36" s="84">
        <v>4</v>
      </c>
      <c r="C36" s="85" t="s">
        <v>43</v>
      </c>
      <c r="D36" s="205"/>
      <c r="E36" s="85" t="s">
        <v>44</v>
      </c>
      <c r="F36" s="85"/>
      <c r="G36" s="279"/>
      <c r="H36" s="279"/>
      <c r="I36" s="87" t="s">
        <v>46</v>
      </c>
      <c r="J36" s="273"/>
      <c r="K36" s="273"/>
      <c r="L36" s="273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s="82" customFormat="1" ht="15" customHeight="1">
      <c r="A37" s="74"/>
      <c r="B37" s="84">
        <v>5</v>
      </c>
      <c r="C37" s="85" t="s">
        <v>43</v>
      </c>
      <c r="D37" s="205"/>
      <c r="E37" s="85" t="s">
        <v>44</v>
      </c>
      <c r="F37" s="85"/>
      <c r="G37" s="283"/>
      <c r="H37" s="284"/>
      <c r="I37" s="87" t="s">
        <v>46</v>
      </c>
      <c r="J37" s="273"/>
      <c r="K37" s="273"/>
      <c r="L37" s="27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s="208" customFormat="1" ht="15" customHeight="1">
      <c r="A38" s="74"/>
      <c r="B38" s="84">
        <v>6</v>
      </c>
      <c r="C38" s="85" t="s">
        <v>43</v>
      </c>
      <c r="D38" s="209"/>
      <c r="E38" s="85" t="s">
        <v>44</v>
      </c>
      <c r="F38" s="212"/>
      <c r="G38" s="283"/>
      <c r="H38" s="284"/>
      <c r="I38" s="87" t="s">
        <v>46</v>
      </c>
      <c r="J38" s="280"/>
      <c r="K38" s="281"/>
      <c r="L38" s="28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s="208" customFormat="1" ht="15" customHeight="1">
      <c r="A39" s="74"/>
      <c r="B39" s="84">
        <v>7</v>
      </c>
      <c r="C39" s="85" t="s">
        <v>43</v>
      </c>
      <c r="D39" s="209"/>
      <c r="E39" s="85" t="s">
        <v>44</v>
      </c>
      <c r="F39" s="212"/>
      <c r="G39" s="283"/>
      <c r="H39" s="284"/>
      <c r="I39" s="87" t="s">
        <v>46</v>
      </c>
      <c r="J39" s="280"/>
      <c r="K39" s="281"/>
      <c r="L39" s="28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s="208" customFormat="1" ht="15" customHeight="1">
      <c r="A40" s="74"/>
      <c r="B40" s="84">
        <v>8</v>
      </c>
      <c r="C40" s="85" t="s">
        <v>43</v>
      </c>
      <c r="D40" s="209"/>
      <c r="E40" s="85" t="s">
        <v>44</v>
      </c>
      <c r="F40" s="212"/>
      <c r="G40" s="283"/>
      <c r="H40" s="284"/>
      <c r="I40" s="87" t="s">
        <v>46</v>
      </c>
      <c r="J40" s="280"/>
      <c r="K40" s="281"/>
      <c r="L40" s="28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s="208" customFormat="1" ht="15" customHeight="1">
      <c r="A41" s="74"/>
      <c r="B41" s="84">
        <v>9</v>
      </c>
      <c r="C41" s="85" t="s">
        <v>43</v>
      </c>
      <c r="D41" s="209"/>
      <c r="E41" s="85" t="s">
        <v>44</v>
      </c>
      <c r="F41" s="212"/>
      <c r="G41" s="283"/>
      <c r="H41" s="284"/>
      <c r="I41" s="87" t="s">
        <v>46</v>
      </c>
      <c r="J41" s="280"/>
      <c r="K41" s="281"/>
      <c r="L41" s="28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s="208" customFormat="1" ht="15" customHeight="1">
      <c r="A42" s="74"/>
      <c r="B42" s="84">
        <v>10</v>
      </c>
      <c r="C42" s="85" t="s">
        <v>43</v>
      </c>
      <c r="D42" s="209"/>
      <c r="E42" s="85" t="s">
        <v>44</v>
      </c>
      <c r="F42" s="212"/>
      <c r="G42" s="283"/>
      <c r="H42" s="284"/>
      <c r="I42" s="87" t="s">
        <v>46</v>
      </c>
      <c r="J42" s="280"/>
      <c r="K42" s="281"/>
      <c r="L42" s="28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s="82" customFormat="1" ht="15" customHeight="1">
      <c r="A43" s="74"/>
      <c r="B43" s="84">
        <v>11</v>
      </c>
      <c r="C43" s="85" t="s">
        <v>43</v>
      </c>
      <c r="D43" s="165"/>
      <c r="E43" s="85" t="s">
        <v>44</v>
      </c>
      <c r="F43" s="85"/>
      <c r="G43" s="283"/>
      <c r="H43" s="284"/>
      <c r="I43" s="87" t="s">
        <v>46</v>
      </c>
      <c r="J43" s="273"/>
      <c r="K43" s="273"/>
      <c r="L43" s="273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s="186" customFormat="1" ht="15" customHeight="1">
      <c r="A44" s="74"/>
      <c r="B44" s="84">
        <v>12</v>
      </c>
      <c r="C44" s="293"/>
      <c r="D44" s="294"/>
      <c r="E44" s="294"/>
      <c r="F44" s="294"/>
      <c r="G44" s="294"/>
      <c r="H44" s="295"/>
      <c r="I44" s="87" t="s">
        <v>46</v>
      </c>
      <c r="J44" s="273"/>
      <c r="K44" s="273"/>
      <c r="L44" s="27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s="82" customFormat="1" ht="15" customHeight="1">
      <c r="A45" s="74"/>
      <c r="B45" s="84">
        <v>13</v>
      </c>
      <c r="C45" s="285"/>
      <c r="D45" s="285"/>
      <c r="E45" s="285"/>
      <c r="F45" s="285"/>
      <c r="G45" s="285"/>
      <c r="H45" s="285"/>
      <c r="I45" s="87" t="s">
        <v>46</v>
      </c>
      <c r="J45" s="273"/>
      <c r="K45" s="273"/>
      <c r="L45" s="27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1:32" s="122" customFormat="1" ht="16.5" customHeight="1">
      <c r="A46" s="74"/>
      <c r="B46" s="287" t="s">
        <v>296</v>
      </c>
      <c r="C46" s="288"/>
      <c r="D46" s="288"/>
      <c r="E46" s="288"/>
      <c r="F46" s="288"/>
      <c r="G46" s="288"/>
      <c r="H46" s="288"/>
      <c r="I46" s="289"/>
      <c r="J46" s="290">
        <f>J33+J34+J35+J36+J37+J38+J39+J40+J41+J42+J43+J44+J45</f>
        <v>0</v>
      </c>
      <c r="K46" s="291"/>
      <c r="L46" s="29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2" ht="15.75">
      <c r="A47" s="50">
        <v>5</v>
      </c>
      <c r="B47" s="276" t="s">
        <v>45</v>
      </c>
      <c r="C47" s="277"/>
      <c r="D47" s="277"/>
      <c r="E47" s="277"/>
      <c r="F47" s="277"/>
      <c r="G47" s="277"/>
      <c r="H47" s="277"/>
      <c r="I47" s="75" t="s">
        <v>46</v>
      </c>
      <c r="J47" s="274">
        <f>J26-J28-J46</f>
        <v>0</v>
      </c>
      <c r="K47" s="275"/>
      <c r="L47" s="275"/>
      <c r="M47" s="52"/>
      <c r="N47" s="52"/>
      <c r="O47" s="52"/>
      <c r="P47" s="52"/>
      <c r="Q47" s="210">
        <f>J33+J34+J35+J36+J37+J38+J39+J40+J41+J42+J43+J44+J45</f>
        <v>0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1:32" ht="28.5" customHeight="1">
      <c r="B48" s="261" t="s">
        <v>47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>
      <c r="A49" s="254" t="s">
        <v>48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2" ht="6" customHeight="1"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1:32" ht="6" customHeight="1"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32" ht="6" customHeight="1"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>
      <c r="A53" s="254" t="s">
        <v>53</v>
      </c>
      <c r="B53" s="254"/>
      <c r="C53" s="163"/>
      <c r="G53" s="261" t="s">
        <v>49</v>
      </c>
      <c r="H53" s="261"/>
      <c r="I53" s="261"/>
      <c r="J53" s="261"/>
      <c r="K53" s="261"/>
      <c r="L53" s="261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>
      <c r="A54" s="254" t="s">
        <v>54</v>
      </c>
      <c r="B54" s="254"/>
      <c r="C54" s="166"/>
      <c r="G54" s="261" t="s">
        <v>50</v>
      </c>
      <c r="H54" s="261"/>
      <c r="I54" s="261"/>
      <c r="J54" s="261"/>
      <c r="K54" s="261"/>
      <c r="L54" s="261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ht="18" customHeight="1">
      <c r="G55" s="254" t="s">
        <v>51</v>
      </c>
      <c r="H55" s="254"/>
      <c r="I55" s="286" t="str">
        <f>IF(DATA!D6="","",DATA!D6)</f>
        <v>Sudheer Kumar T K</v>
      </c>
      <c r="J55" s="286"/>
      <c r="K55" s="286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32" ht="20.25" customHeight="1">
      <c r="G56" s="49" t="s">
        <v>52</v>
      </c>
      <c r="H56" s="271" t="str">
        <f>CONCATENATE(DATA!D5,",")</f>
        <v>Headmaster,</v>
      </c>
      <c r="I56" s="271"/>
      <c r="J56" s="272" t="str">
        <f>CONCATENATE("  ",DATA!D4)</f>
        <v xml:space="preserve">  K C A L P School, Eramangalam</v>
      </c>
      <c r="K56" s="272"/>
      <c r="L56" s="27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spans="1:3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1:3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spans="1:3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3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spans="1:3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1:3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1:3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</row>
    <row r="81" spans="1:3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1:3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1:3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</row>
    <row r="86" spans="1:3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1:3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</row>
    <row r="89" spans="1:3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</row>
    <row r="90" spans="1:3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1:3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1:3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</row>
    <row r="93" spans="1:3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1:3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1:3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:3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3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</row>
    <row r="98" spans="1:3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</row>
    <row r="100" spans="1:3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3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3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3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3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3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3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3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3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1:3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1:3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1:3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</row>
    <row r="119" spans="1:3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1:3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1:3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1:3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1:3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1:3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</row>
    <row r="130" spans="1:3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1:3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1:3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1:3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3:23"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</sheetData>
  <sheetProtection password="DB41" sheet="1" objects="1" scenarios="1" selectLockedCells="1"/>
  <mergeCells count="105">
    <mergeCell ref="P3:R3"/>
    <mergeCell ref="B26:H26"/>
    <mergeCell ref="K18:L18"/>
    <mergeCell ref="K19:L19"/>
    <mergeCell ref="H11:I11"/>
    <mergeCell ref="H12:I12"/>
    <mergeCell ref="H13:I13"/>
    <mergeCell ref="A18:D18"/>
    <mergeCell ref="A12:D12"/>
    <mergeCell ref="A13:D13"/>
    <mergeCell ref="A14:D14"/>
    <mergeCell ref="H14:I14"/>
    <mergeCell ref="H18:I18"/>
    <mergeCell ref="E12:F12"/>
    <mergeCell ref="E13:F13"/>
    <mergeCell ref="E14:F14"/>
    <mergeCell ref="E18:F18"/>
    <mergeCell ref="E19:F19"/>
    <mergeCell ref="B7:F7"/>
    <mergeCell ref="B8:F8"/>
    <mergeCell ref="B5:F5"/>
    <mergeCell ref="B6:F6"/>
    <mergeCell ref="K11:L11"/>
    <mergeCell ref="K12:L12"/>
    <mergeCell ref="J30:L30"/>
    <mergeCell ref="B30:H30"/>
    <mergeCell ref="B31:H31"/>
    <mergeCell ref="B32:H32"/>
    <mergeCell ref="J33:L33"/>
    <mergeCell ref="G33:H33"/>
    <mergeCell ref="A1:L1"/>
    <mergeCell ref="B2:F2"/>
    <mergeCell ref="B3:F3"/>
    <mergeCell ref="B4:F4"/>
    <mergeCell ref="K14:L14"/>
    <mergeCell ref="E16:F16"/>
    <mergeCell ref="H15:I15"/>
    <mergeCell ref="H16:I16"/>
    <mergeCell ref="A17:D17"/>
    <mergeCell ref="H17:I17"/>
    <mergeCell ref="K17:L17"/>
    <mergeCell ref="K13:L13"/>
    <mergeCell ref="B9:F9"/>
    <mergeCell ref="E11:F11"/>
    <mergeCell ref="K15:L15"/>
    <mergeCell ref="K16:L16"/>
    <mergeCell ref="A10:L10"/>
    <mergeCell ref="A11:D11"/>
    <mergeCell ref="A15:D15"/>
    <mergeCell ref="A16:D16"/>
    <mergeCell ref="E15:F15"/>
    <mergeCell ref="E17:F17"/>
    <mergeCell ref="B29:H29"/>
    <mergeCell ref="J28:L29"/>
    <mergeCell ref="J26:L26"/>
    <mergeCell ref="J24:L24"/>
    <mergeCell ref="J22:L22"/>
    <mergeCell ref="I28:I29"/>
    <mergeCell ref="H19:I19"/>
    <mergeCell ref="B27:H27"/>
    <mergeCell ref="B28:H28"/>
    <mergeCell ref="A19:D19"/>
    <mergeCell ref="A20:L20"/>
    <mergeCell ref="A21:L21"/>
    <mergeCell ref="B23:H23"/>
    <mergeCell ref="B24:H24"/>
    <mergeCell ref="B25:H25"/>
    <mergeCell ref="C45:H45"/>
    <mergeCell ref="G37:H37"/>
    <mergeCell ref="G43:H43"/>
    <mergeCell ref="I55:K55"/>
    <mergeCell ref="A49:L49"/>
    <mergeCell ref="J37:L37"/>
    <mergeCell ref="J43:L43"/>
    <mergeCell ref="J45:L45"/>
    <mergeCell ref="B46:I46"/>
    <mergeCell ref="J46:L46"/>
    <mergeCell ref="J44:L44"/>
    <mergeCell ref="C44:H44"/>
    <mergeCell ref="G41:H41"/>
    <mergeCell ref="G42:H42"/>
    <mergeCell ref="H56:I56"/>
    <mergeCell ref="J56:L56"/>
    <mergeCell ref="G54:L54"/>
    <mergeCell ref="J34:L34"/>
    <mergeCell ref="J35:L35"/>
    <mergeCell ref="J36:L36"/>
    <mergeCell ref="J47:L47"/>
    <mergeCell ref="G53:L53"/>
    <mergeCell ref="G55:H55"/>
    <mergeCell ref="B47:H47"/>
    <mergeCell ref="A53:B53"/>
    <mergeCell ref="A54:B54"/>
    <mergeCell ref="G34:H34"/>
    <mergeCell ref="G35:H35"/>
    <mergeCell ref="G36:H36"/>
    <mergeCell ref="B48:L48"/>
    <mergeCell ref="J38:L38"/>
    <mergeCell ref="J39:L39"/>
    <mergeCell ref="J40:L40"/>
    <mergeCell ref="J41:L41"/>
    <mergeCell ref="J42:L42"/>
    <mergeCell ref="G38:H38"/>
    <mergeCell ref="G39:H39"/>
    <mergeCell ref="G40:H40"/>
  </mergeCells>
  <dataValidations count="3">
    <dataValidation type="whole" allowBlank="1" showInputMessage="1" showErrorMessage="1" errorTitle="ERROR" error="Enter only whole number" sqref="G12:G18">
      <formula1>0</formula1>
      <formula2>10000000</formula2>
    </dataValidation>
    <dataValidation type="whole" allowBlank="1" showInputMessage="1" showErrorMessage="1" errorTitle="ERROR" error="Enter only whole number" sqref="J33:L46">
      <formula1>0</formula1>
      <formula2>100000</formula2>
    </dataValidation>
    <dataValidation type="whole" allowBlank="1" showInputMessage="1" showErrorMessage="1" errorTitle="ERROR" error="Enter only numbers" sqref="H4:H8">
      <formula1>0</formula1>
      <formula2>10000000</formula2>
    </dataValidation>
  </dataValidations>
  <hyperlinks>
    <hyperlink ref="N2" location="DATA!A1" display="BACK TO DATA"/>
  </hyperlinks>
  <pageMargins left="0.7" right="0.7" top="0.75" bottom="0.75" header="0.3" footer="0.3"/>
  <pageSetup paperSize="9" scale="77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94"/>
  <sheetViews>
    <sheetView workbookViewId="0">
      <selection activeCell="G21" sqref="G21:G22"/>
    </sheetView>
  </sheetViews>
  <sheetFormatPr defaultRowHeight="15"/>
  <cols>
    <col min="1" max="1" width="4" style="22" customWidth="1"/>
    <col min="2" max="2" width="10.85546875" style="22" customWidth="1"/>
    <col min="3" max="9" width="9.140625" style="22"/>
    <col min="10" max="10" width="5.42578125" style="22" customWidth="1"/>
    <col min="11" max="11" width="5.5703125" style="22" customWidth="1"/>
    <col min="12" max="12" width="5.28515625" style="22" customWidth="1"/>
    <col min="13" max="16" width="9.140625" style="22"/>
    <col min="17" max="17" width="11" style="22" hidden="1" customWidth="1"/>
    <col min="18" max="18" width="9.140625" style="22" hidden="1" customWidth="1"/>
    <col min="19" max="19" width="9.140625" style="22" customWidth="1"/>
    <col min="20" max="16384" width="9.140625" style="22"/>
  </cols>
  <sheetData>
    <row r="1" spans="1:31" ht="15.7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9.5" customHeigh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6.5" customHeight="1">
      <c r="A4" s="352" t="s">
        <v>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1.75" customHeight="1">
      <c r="A5" s="355" t="s">
        <v>4</v>
      </c>
      <c r="B5" s="356"/>
      <c r="C5" s="357"/>
      <c r="D5" s="358" t="str">
        <f>IF(DATA!D9="","",DATA!D9)</f>
        <v/>
      </c>
      <c r="E5" s="359"/>
      <c r="F5" s="359"/>
      <c r="G5" s="360"/>
      <c r="H5" s="203" t="s">
        <v>337</v>
      </c>
      <c r="I5" s="361" t="str">
        <f>IF(DATA!D11="","",DATA!D11)</f>
        <v/>
      </c>
      <c r="J5" s="361"/>
      <c r="K5" s="361"/>
      <c r="L5" s="36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>
      <c r="A6" s="346" t="s">
        <v>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57" customHeight="1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10"/>
      <c r="L7" s="11" t="s">
        <v>16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3.1" customHeight="1">
      <c r="A9" s="17" t="str">
        <f>IF(C9="","",1)</f>
        <v/>
      </c>
      <c r="B9" s="13" t="str">
        <f>IF(C9="","",Q9)</f>
        <v/>
      </c>
      <c r="C9" s="13" t="str">
        <f>IF(DATA!H7="","",DATA!H7)</f>
        <v/>
      </c>
      <c r="D9" s="13" t="str">
        <f>IF(DATA!I7="","",DATA!I7)</f>
        <v/>
      </c>
      <c r="E9" s="16" t="str">
        <f>IF(DATA!J7="","",DATA!J7)</f>
        <v/>
      </c>
      <c r="F9" s="13" t="str">
        <f>IF(D9="",C9,C9+D9)</f>
        <v/>
      </c>
      <c r="G9" s="106" t="str">
        <f>IF(DATA!K7="","",DATA!K7)</f>
        <v/>
      </c>
      <c r="H9" s="13" t="str">
        <f>IF(DATA!L7="","",DATA!L7)</f>
        <v/>
      </c>
      <c r="I9" s="13" t="str">
        <f>IF(DATA!M7="","",DATA!M7)</f>
        <v/>
      </c>
      <c r="J9" s="349" t="str">
        <f>IF(DATA!D7="","",DATA!D7)</f>
        <v/>
      </c>
      <c r="K9" s="13"/>
      <c r="L9" s="13"/>
      <c r="M9" s="15"/>
      <c r="N9" s="15"/>
      <c r="O9" s="15"/>
      <c r="P9" s="15"/>
      <c r="Q9" s="15" t="str">
        <f>CONCATENATE(DATA!G7,"-",DATA!F7)</f>
        <v>March-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3.1" customHeight="1">
      <c r="A10" s="17" t="str">
        <f>IF(C10="","",2)</f>
        <v/>
      </c>
      <c r="B10" s="13" t="str">
        <f t="shared" ref="B10:B20" si="0">IF(C10="","",Q10)</f>
        <v/>
      </c>
      <c r="C10" s="13" t="str">
        <f>IF(DATA!H8="","",DATA!H8)</f>
        <v/>
      </c>
      <c r="D10" s="13" t="str">
        <f>IF(DATA!I8="","",DATA!I8)</f>
        <v/>
      </c>
      <c r="E10" s="16" t="str">
        <f>IF(DATA!J8="","",DATA!J8)</f>
        <v/>
      </c>
      <c r="F10" s="13" t="str">
        <f t="shared" ref="F10:F20" si="1">IF(D10="",C10,C10+D10)</f>
        <v/>
      </c>
      <c r="G10" s="106" t="str">
        <f>IF(DATA!K8="","",DATA!K8)</f>
        <v/>
      </c>
      <c r="H10" s="13" t="str">
        <f>IF(DATA!L8="","",DATA!L8)</f>
        <v/>
      </c>
      <c r="I10" s="13" t="str">
        <f>IF(DATA!M8="","",DATA!M8)</f>
        <v/>
      </c>
      <c r="J10" s="350"/>
      <c r="K10" s="13"/>
      <c r="L10" s="13"/>
      <c r="M10" s="15"/>
      <c r="N10" s="15"/>
      <c r="O10" s="15"/>
      <c r="P10" s="15"/>
      <c r="Q10" s="15" t="str">
        <f>CONCATENATE(DATA!G8,"-",DATA!F8)</f>
        <v>April-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3.1" customHeight="1">
      <c r="A11" s="17" t="str">
        <f>IF(C11="","",3)</f>
        <v/>
      </c>
      <c r="B11" s="13" t="str">
        <f t="shared" si="0"/>
        <v/>
      </c>
      <c r="C11" s="13" t="str">
        <f>IF(DATA!H9="","",DATA!H9)</f>
        <v/>
      </c>
      <c r="D11" s="13" t="str">
        <f>IF(DATA!I9="","",DATA!I9)</f>
        <v/>
      </c>
      <c r="E11" s="16" t="str">
        <f>IF(DATA!J9="","",DATA!J9)</f>
        <v/>
      </c>
      <c r="F11" s="13" t="str">
        <f t="shared" si="1"/>
        <v/>
      </c>
      <c r="G11" s="106" t="str">
        <f>IF(DATA!K9="","",DATA!K9)</f>
        <v/>
      </c>
      <c r="H11" s="13" t="str">
        <f>IF(DATA!L9="","",DATA!L9)</f>
        <v/>
      </c>
      <c r="I11" s="13" t="str">
        <f>IF(DATA!M9="","",DATA!M9)</f>
        <v/>
      </c>
      <c r="J11" s="350"/>
      <c r="K11" s="13"/>
      <c r="L11" s="13"/>
      <c r="M11" s="15"/>
      <c r="N11" s="15"/>
      <c r="O11" s="15"/>
      <c r="P11" s="15"/>
      <c r="Q11" s="15" t="str">
        <f>CONCATENATE(DATA!G9,"-",DATA!F9)</f>
        <v>May-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23.1" customHeight="1">
      <c r="A12" s="17" t="str">
        <f>IF(C12="","",4)</f>
        <v/>
      </c>
      <c r="B12" s="13" t="str">
        <f t="shared" si="0"/>
        <v/>
      </c>
      <c r="C12" s="13" t="str">
        <f>IF(DATA!H10="","",DATA!H10)</f>
        <v/>
      </c>
      <c r="D12" s="13" t="str">
        <f>IF(DATA!I10="","",DATA!I10)</f>
        <v/>
      </c>
      <c r="E12" s="16" t="str">
        <f>IF(DATA!J10="","",DATA!J10)</f>
        <v/>
      </c>
      <c r="F12" s="13" t="str">
        <f t="shared" si="1"/>
        <v/>
      </c>
      <c r="G12" s="106" t="str">
        <f>IF(DATA!K10="","",DATA!K10)</f>
        <v/>
      </c>
      <c r="H12" s="13" t="str">
        <f>IF(DATA!L10="","",DATA!L10)</f>
        <v/>
      </c>
      <c r="I12" s="13" t="str">
        <f>IF(DATA!M10="","",DATA!M10)</f>
        <v/>
      </c>
      <c r="J12" s="350"/>
      <c r="K12" s="13"/>
      <c r="L12" s="13"/>
      <c r="M12" s="15"/>
      <c r="N12" s="15"/>
      <c r="O12" s="15"/>
      <c r="P12" s="15"/>
      <c r="Q12" s="15" t="str">
        <f>CONCATENATE(DATA!G10,"-",DATA!F10)</f>
        <v>June-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23.1" customHeight="1">
      <c r="A13" s="17" t="str">
        <f>IF(C13="","",5)</f>
        <v/>
      </c>
      <c r="B13" s="13" t="str">
        <f t="shared" si="0"/>
        <v/>
      </c>
      <c r="C13" s="13" t="str">
        <f>IF(DATA!H11="","",DATA!H11)</f>
        <v/>
      </c>
      <c r="D13" s="13" t="str">
        <f>IF(DATA!I11="","",DATA!I11)</f>
        <v/>
      </c>
      <c r="E13" s="16" t="str">
        <f>IF(DATA!J11="","",DATA!J11)</f>
        <v/>
      </c>
      <c r="F13" s="13" t="str">
        <f t="shared" si="1"/>
        <v/>
      </c>
      <c r="G13" s="106" t="str">
        <f>IF(DATA!K11="","",DATA!K11)</f>
        <v/>
      </c>
      <c r="H13" s="13" t="str">
        <f>IF(DATA!L11="","",DATA!L11)</f>
        <v/>
      </c>
      <c r="I13" s="13" t="str">
        <f>IF(DATA!M11="","",DATA!M11)</f>
        <v/>
      </c>
      <c r="J13" s="350"/>
      <c r="K13" s="13"/>
      <c r="L13" s="13"/>
      <c r="M13" s="15"/>
      <c r="N13" s="15"/>
      <c r="O13" s="15"/>
      <c r="P13" s="15"/>
      <c r="Q13" s="15" t="str">
        <f>CONCATENATE(DATA!G11,"-",DATA!F11)</f>
        <v>July-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23.1" customHeight="1">
      <c r="A14" s="17" t="str">
        <f>IF(C14="","",6)</f>
        <v/>
      </c>
      <c r="B14" s="13" t="str">
        <f t="shared" si="0"/>
        <v/>
      </c>
      <c r="C14" s="13" t="str">
        <f>IF(DATA!H12="","",DATA!H12)</f>
        <v/>
      </c>
      <c r="D14" s="13" t="str">
        <f>IF(DATA!I12="","",DATA!I12)</f>
        <v/>
      </c>
      <c r="E14" s="16" t="str">
        <f>IF(DATA!J12="","",DATA!J12)</f>
        <v/>
      </c>
      <c r="F14" s="13" t="str">
        <f t="shared" si="1"/>
        <v/>
      </c>
      <c r="G14" s="106" t="str">
        <f>IF(DATA!K12="","",DATA!K12)</f>
        <v/>
      </c>
      <c r="H14" s="13" t="str">
        <f>IF(DATA!L12="","",DATA!L12)</f>
        <v/>
      </c>
      <c r="I14" s="13" t="str">
        <f>IF(DATA!M12="","",DATA!M12)</f>
        <v/>
      </c>
      <c r="J14" s="350"/>
      <c r="K14" s="13"/>
      <c r="L14" s="13"/>
      <c r="M14" s="15"/>
      <c r="N14" s="15"/>
      <c r="O14" s="15"/>
      <c r="P14" s="15"/>
      <c r="Q14" s="15" t="str">
        <f>CONCATENATE(DATA!G12,"-",DATA!F12)</f>
        <v>Aug-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23.1" customHeight="1">
      <c r="A15" s="17" t="str">
        <f>IF(C15="","",7)</f>
        <v/>
      </c>
      <c r="B15" s="13" t="str">
        <f t="shared" si="0"/>
        <v/>
      </c>
      <c r="C15" s="13" t="str">
        <f>IF(DATA!H13="","",DATA!H13)</f>
        <v/>
      </c>
      <c r="D15" s="13" t="str">
        <f>IF(DATA!I13="","",DATA!I13)</f>
        <v/>
      </c>
      <c r="E15" s="16" t="str">
        <f>IF(DATA!J13="","",DATA!J13)</f>
        <v/>
      </c>
      <c r="F15" s="13" t="str">
        <f t="shared" si="1"/>
        <v/>
      </c>
      <c r="G15" s="106" t="str">
        <f>IF(DATA!K13="","",DATA!K13)</f>
        <v/>
      </c>
      <c r="H15" s="13" t="str">
        <f>IF(DATA!L13="","",DATA!L13)</f>
        <v/>
      </c>
      <c r="I15" s="13" t="str">
        <f>IF(DATA!M13="","",DATA!M13)</f>
        <v/>
      </c>
      <c r="J15" s="350"/>
      <c r="K15" s="13"/>
      <c r="L15" s="13"/>
      <c r="M15" s="15"/>
      <c r="N15" s="15"/>
      <c r="O15" s="15"/>
      <c r="P15" s="15"/>
      <c r="Q15" s="15" t="str">
        <f>CONCATENATE(DATA!G13,"-",DATA!F13)</f>
        <v>Sept-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23.1" customHeight="1">
      <c r="A16" s="17" t="str">
        <f>IF(C16="","",8)</f>
        <v/>
      </c>
      <c r="B16" s="13" t="str">
        <f t="shared" si="0"/>
        <v/>
      </c>
      <c r="C16" s="13" t="str">
        <f>IF(DATA!H14="","",DATA!H14)</f>
        <v/>
      </c>
      <c r="D16" s="13" t="str">
        <f>IF(DATA!I14="","",DATA!I14)</f>
        <v/>
      </c>
      <c r="E16" s="16" t="str">
        <f>IF(DATA!J14="","",DATA!J14)</f>
        <v/>
      </c>
      <c r="F16" s="13" t="str">
        <f t="shared" si="1"/>
        <v/>
      </c>
      <c r="G16" s="106" t="str">
        <f>IF(DATA!K14="","",DATA!K14)</f>
        <v/>
      </c>
      <c r="H16" s="13" t="str">
        <f>IF(DATA!L14="","",DATA!L14)</f>
        <v/>
      </c>
      <c r="I16" s="13" t="str">
        <f>IF(DATA!M14="","",DATA!M14)</f>
        <v/>
      </c>
      <c r="J16" s="350"/>
      <c r="K16" s="13"/>
      <c r="L16" s="13"/>
      <c r="M16" s="15"/>
      <c r="N16" s="15"/>
      <c r="O16" s="15"/>
      <c r="P16" s="15"/>
      <c r="Q16" s="15" t="str">
        <f>CONCATENATE(DATA!G14,"-",DATA!F14)</f>
        <v>Oct-</v>
      </c>
      <c r="R16" s="219">
        <f>C21</f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23.1" customHeight="1">
      <c r="A17" s="17" t="str">
        <f>IF(C17="","",9)</f>
        <v/>
      </c>
      <c r="B17" s="13" t="str">
        <f t="shared" si="0"/>
        <v/>
      </c>
      <c r="C17" s="13" t="str">
        <f>IF(DATA!H15="","",DATA!H15)</f>
        <v/>
      </c>
      <c r="D17" s="13" t="str">
        <f>IF(DATA!I15="","",DATA!I15)</f>
        <v/>
      </c>
      <c r="E17" s="16" t="str">
        <f>IF(DATA!J15="","",DATA!J15)</f>
        <v/>
      </c>
      <c r="F17" s="13" t="str">
        <f t="shared" si="1"/>
        <v/>
      </c>
      <c r="G17" s="106" t="str">
        <f>IF(DATA!K15="","",DATA!K15)</f>
        <v/>
      </c>
      <c r="H17" s="13" t="str">
        <f>IF(DATA!L15="","",DATA!L15)</f>
        <v/>
      </c>
      <c r="I17" s="13" t="str">
        <f>IF(DATA!M15="","",DATA!M15)</f>
        <v/>
      </c>
      <c r="J17" s="350"/>
      <c r="K17" s="13"/>
      <c r="L17" s="13"/>
      <c r="M17" s="15"/>
      <c r="N17" s="15"/>
      <c r="O17" s="15"/>
      <c r="P17" s="15"/>
      <c r="Q17" s="15" t="str">
        <f>CONCATENATE(DATA!G15,"-",DATA!F15)</f>
        <v>Nov-</v>
      </c>
      <c r="R17" s="219">
        <f>C22</f>
        <v>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3.1" customHeight="1">
      <c r="A18" s="17" t="str">
        <f>IF(C18="","",10)</f>
        <v/>
      </c>
      <c r="B18" s="13" t="str">
        <f t="shared" si="0"/>
        <v/>
      </c>
      <c r="C18" s="13" t="str">
        <f>IF(DATA!H16="","",DATA!H16)</f>
        <v/>
      </c>
      <c r="D18" s="13" t="str">
        <f>IF(DATA!I16="","",DATA!I16)</f>
        <v/>
      </c>
      <c r="E18" s="16" t="str">
        <f>IF(DATA!J16="","",DATA!J16)</f>
        <v/>
      </c>
      <c r="F18" s="13" t="str">
        <f t="shared" si="1"/>
        <v/>
      </c>
      <c r="G18" s="106" t="str">
        <f>IF(DATA!K16="","",DATA!K16)</f>
        <v/>
      </c>
      <c r="H18" s="13" t="str">
        <f>IF(DATA!L16="","",DATA!L16)</f>
        <v/>
      </c>
      <c r="I18" s="13" t="str">
        <f>IF(DATA!M16="","",DATA!M16)</f>
        <v/>
      </c>
      <c r="J18" s="350"/>
      <c r="K18" s="13"/>
      <c r="L18" s="13"/>
      <c r="M18" s="15"/>
      <c r="N18" s="15"/>
      <c r="O18" s="15"/>
      <c r="P18" s="15"/>
      <c r="Q18" s="15" t="str">
        <f>CONCATENATE(DATA!G16,"-",DATA!F16)</f>
        <v>Dec-</v>
      </c>
      <c r="R18" s="219">
        <f>R16+R17</f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3.1" customHeight="1">
      <c r="A19" s="17" t="str">
        <f>IF(C19="","",11)</f>
        <v/>
      </c>
      <c r="B19" s="13" t="str">
        <f t="shared" si="0"/>
        <v/>
      </c>
      <c r="C19" s="13" t="str">
        <f>IF(DATA!H17="","",DATA!H17)</f>
        <v/>
      </c>
      <c r="D19" s="13" t="str">
        <f>IF(DATA!I17="","",DATA!I17)</f>
        <v/>
      </c>
      <c r="E19" s="16" t="str">
        <f>IF(DATA!J17="","",DATA!J17)</f>
        <v/>
      </c>
      <c r="F19" s="13" t="str">
        <f t="shared" si="1"/>
        <v/>
      </c>
      <c r="G19" s="106" t="str">
        <f>IF(DATA!K17="","",DATA!K17)</f>
        <v/>
      </c>
      <c r="H19" s="13" t="str">
        <f>IF(DATA!L17="","",DATA!L17)</f>
        <v/>
      </c>
      <c r="I19" s="13" t="str">
        <f>IF(DATA!M17="","",DATA!M17)</f>
        <v/>
      </c>
      <c r="J19" s="350"/>
      <c r="K19" s="13"/>
      <c r="L19" s="13"/>
      <c r="M19" s="15"/>
      <c r="N19" s="15"/>
      <c r="O19" s="15"/>
      <c r="P19" s="15"/>
      <c r="Q19" s="15" t="str">
        <f>CONCATENATE(DATA!G17,"-",DATA!F17)</f>
        <v>Jan-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23.1" customHeight="1">
      <c r="A20" s="17" t="str">
        <f>IF(C20="","",12)</f>
        <v/>
      </c>
      <c r="B20" s="13" t="str">
        <f t="shared" si="0"/>
        <v/>
      </c>
      <c r="C20" s="13" t="str">
        <f>IF(DATA!H18="","",DATA!H18)</f>
        <v/>
      </c>
      <c r="D20" s="13" t="str">
        <f>IF(DATA!I18="","",DATA!I18)</f>
        <v/>
      </c>
      <c r="E20" s="16" t="str">
        <f>IF(DATA!J18="","",DATA!J18)</f>
        <v/>
      </c>
      <c r="F20" s="13" t="str">
        <f t="shared" si="1"/>
        <v/>
      </c>
      <c r="G20" s="106" t="str">
        <f>IF(DATA!K18="","",DATA!K18)</f>
        <v/>
      </c>
      <c r="H20" s="13" t="str">
        <f>IF(DATA!L18="","",DATA!L18)</f>
        <v/>
      </c>
      <c r="I20" s="13" t="str">
        <f>IF(DATA!M18="","",DATA!M18)</f>
        <v/>
      </c>
      <c r="J20" s="350"/>
      <c r="K20" s="13"/>
      <c r="L20" s="13"/>
      <c r="M20" s="15"/>
      <c r="N20" s="15"/>
      <c r="O20" s="15"/>
      <c r="P20" s="15"/>
      <c r="Q20" s="15" t="str">
        <f>CONCATENATE(DATA!G18,"-",DATA!F18)</f>
        <v>Feb-</v>
      </c>
      <c r="R20" s="15">
        <f>IF(D23="",D38,0)</f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215" customFormat="1" ht="23.1" customHeight="1">
      <c r="A21" s="17"/>
      <c r="B21" s="217"/>
      <c r="C21" s="217"/>
      <c r="D21" s="13"/>
      <c r="E21" s="16"/>
      <c r="F21" s="13" t="str">
        <f>IF(R16=0,"",R16)</f>
        <v/>
      </c>
      <c r="G21" s="218"/>
      <c r="H21" s="217"/>
      <c r="I21" s="217"/>
      <c r="J21" s="350"/>
      <c r="K21" s="13"/>
      <c r="L21" s="1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215" customFormat="1" ht="23.1" customHeight="1">
      <c r="A22" s="17"/>
      <c r="B22" s="217"/>
      <c r="C22" s="217"/>
      <c r="D22" s="13"/>
      <c r="E22" s="16"/>
      <c r="F22" s="13" t="str">
        <f>IF(R17=0,"",R17)</f>
        <v/>
      </c>
      <c r="G22" s="218"/>
      <c r="H22" s="217"/>
      <c r="I22" s="217"/>
      <c r="J22" s="350"/>
      <c r="K22" s="13"/>
      <c r="L22" s="1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23.1" customHeight="1">
      <c r="A23" s="17"/>
      <c r="B23" s="14" t="s">
        <v>22</v>
      </c>
      <c r="C23" s="216">
        <f>DATA!T6+C22+C21</f>
        <v>0</v>
      </c>
      <c r="D23" s="33">
        <f>DATA!U6</f>
        <v>0</v>
      </c>
      <c r="E23" s="34"/>
      <c r="F23" s="33">
        <f>DATA!V6+R18</f>
        <v>0</v>
      </c>
      <c r="G23" s="106"/>
      <c r="H23" s="13"/>
      <c r="I23" s="13"/>
      <c r="J23" s="350"/>
      <c r="K23" s="13"/>
      <c r="L23" s="13"/>
      <c r="M23" s="15"/>
      <c r="N23" s="15"/>
      <c r="O23" s="15"/>
      <c r="P23" s="15"/>
      <c r="Q23" s="15"/>
      <c r="R23" s="15">
        <f>IF(D38="",D23,0)</f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3.1" customHeight="1">
      <c r="A24" s="17" t="str">
        <f>IF(C24="","",13)</f>
        <v/>
      </c>
      <c r="B24" s="13" t="str">
        <f>IF(C24="","",Q24)</f>
        <v/>
      </c>
      <c r="C24" s="13" t="str">
        <f>IF(DATA!H19="","",DATA!H19)</f>
        <v/>
      </c>
      <c r="D24" s="13" t="str">
        <f>IF(DATA!I19="","",DATA!I19)</f>
        <v/>
      </c>
      <c r="E24" s="18" t="str">
        <f>IF(DATA!J19="","",DATA!J19)</f>
        <v/>
      </c>
      <c r="F24" s="13" t="str">
        <f>IF(D24="",C24,C24+D24)</f>
        <v/>
      </c>
      <c r="G24" s="106" t="str">
        <f>IF(DATA!K19="","",DATA!K19)</f>
        <v/>
      </c>
      <c r="H24" s="13" t="str">
        <f>IF(DATA!L19="","",DATA!L19)</f>
        <v/>
      </c>
      <c r="I24" s="13" t="str">
        <f>IF(DATA!M19="","",DATA!M19)</f>
        <v/>
      </c>
      <c r="J24" s="350"/>
      <c r="K24" s="13"/>
      <c r="L24" s="13"/>
      <c r="M24" s="15"/>
      <c r="N24" s="15"/>
      <c r="O24" s="15"/>
      <c r="P24" s="15"/>
      <c r="Q24" s="15" t="str">
        <f>CONCATENATE(DATA!G19,"-",DATA!F19)</f>
        <v>March-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23.1" customHeight="1">
      <c r="A25" s="17" t="str">
        <f>IF(C25="","",14)</f>
        <v/>
      </c>
      <c r="B25" s="13" t="str">
        <f t="shared" ref="B25:B35" si="2">IF(C25="","",Q25)</f>
        <v/>
      </c>
      <c r="C25" s="13" t="str">
        <f>IF(DATA!H20="","",DATA!H20)</f>
        <v/>
      </c>
      <c r="D25" s="13" t="str">
        <f>IF(DATA!I20="","",DATA!I20)</f>
        <v/>
      </c>
      <c r="E25" s="18" t="str">
        <f>IF(DATA!J20="","",DATA!J20)</f>
        <v/>
      </c>
      <c r="F25" s="13" t="str">
        <f t="shared" ref="F25:F35" si="3">IF(D25="",C25,C25+D25)</f>
        <v/>
      </c>
      <c r="G25" s="106" t="str">
        <f>IF(DATA!K20="","",DATA!K20)</f>
        <v/>
      </c>
      <c r="H25" s="13" t="str">
        <f>IF(DATA!L20="","",DATA!L20)</f>
        <v/>
      </c>
      <c r="I25" s="13" t="str">
        <f>IF(DATA!M20="","",DATA!M20)</f>
        <v/>
      </c>
      <c r="J25" s="350"/>
      <c r="K25" s="13"/>
      <c r="L25" s="13"/>
      <c r="M25" s="15"/>
      <c r="N25" s="15"/>
      <c r="O25" s="15"/>
      <c r="P25" s="15"/>
      <c r="Q25" s="15" t="str">
        <f>CONCATENATE(DATA!G20,"-",DATA!F20)</f>
        <v>April-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23.1" customHeight="1">
      <c r="A26" s="17" t="str">
        <f>IF(C26="","",15)</f>
        <v/>
      </c>
      <c r="B26" s="13" t="str">
        <f t="shared" si="2"/>
        <v/>
      </c>
      <c r="C26" s="13" t="str">
        <f>IF(DATA!H21="","",DATA!H21)</f>
        <v/>
      </c>
      <c r="D26" s="13" t="str">
        <f>IF(DATA!I21="","",DATA!I21)</f>
        <v/>
      </c>
      <c r="E26" s="18" t="str">
        <f>IF(DATA!J21="","",DATA!J21)</f>
        <v/>
      </c>
      <c r="F26" s="13" t="str">
        <f t="shared" si="3"/>
        <v/>
      </c>
      <c r="G26" s="106" t="str">
        <f>IF(DATA!K21="","",DATA!K21)</f>
        <v/>
      </c>
      <c r="H26" s="13" t="str">
        <f>IF(DATA!L21="","",DATA!L21)</f>
        <v/>
      </c>
      <c r="I26" s="13" t="str">
        <f>IF(DATA!M21="","",DATA!M21)</f>
        <v/>
      </c>
      <c r="J26" s="350"/>
      <c r="K26" s="13"/>
      <c r="L26" s="13"/>
      <c r="M26" s="15"/>
      <c r="N26" s="15"/>
      <c r="O26" s="15"/>
      <c r="P26" s="15"/>
      <c r="Q26" s="15" t="str">
        <f>CONCATENATE(DATA!G21,"-",DATA!F21)</f>
        <v>May-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23.1" customHeight="1">
      <c r="A27" s="17" t="str">
        <f>IF(C27="","",16)</f>
        <v/>
      </c>
      <c r="B27" s="13" t="str">
        <f t="shared" si="2"/>
        <v/>
      </c>
      <c r="C27" s="13" t="str">
        <f>IF(DATA!H22="","",DATA!H22)</f>
        <v/>
      </c>
      <c r="D27" s="13" t="str">
        <f>IF(DATA!I22="","",DATA!I22)</f>
        <v/>
      </c>
      <c r="E27" s="18" t="str">
        <f>IF(DATA!J22="","",DATA!J22)</f>
        <v/>
      </c>
      <c r="F27" s="13" t="str">
        <f t="shared" si="3"/>
        <v/>
      </c>
      <c r="G27" s="106" t="str">
        <f>IF(DATA!K22="","",DATA!K22)</f>
        <v/>
      </c>
      <c r="H27" s="13" t="str">
        <f>IF(DATA!L22="","",DATA!L22)</f>
        <v/>
      </c>
      <c r="I27" s="13" t="str">
        <f>IF(DATA!M22="","",DATA!M22)</f>
        <v/>
      </c>
      <c r="J27" s="350"/>
      <c r="K27" s="13"/>
      <c r="L27" s="13"/>
      <c r="M27" s="15"/>
      <c r="N27" s="15"/>
      <c r="O27" s="15"/>
      <c r="P27" s="15"/>
      <c r="Q27" s="15" t="str">
        <f>CONCATENATE(DATA!G22,"-",DATA!F22)</f>
        <v>June-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3.1" customHeight="1">
      <c r="A28" s="17" t="str">
        <f>IF(C28="","",17)</f>
        <v/>
      </c>
      <c r="B28" s="13" t="str">
        <f t="shared" si="2"/>
        <v/>
      </c>
      <c r="C28" s="13" t="str">
        <f>IF(DATA!H23="","",DATA!H23)</f>
        <v/>
      </c>
      <c r="D28" s="13" t="str">
        <f>IF(DATA!I23="","",DATA!I23)</f>
        <v/>
      </c>
      <c r="E28" s="18" t="str">
        <f>IF(DATA!J23="","",DATA!J23)</f>
        <v/>
      </c>
      <c r="F28" s="13" t="str">
        <f t="shared" si="3"/>
        <v/>
      </c>
      <c r="G28" s="106" t="str">
        <f>IF(DATA!K23="","",DATA!K23)</f>
        <v/>
      </c>
      <c r="H28" s="13" t="str">
        <f>IF(DATA!L23="","",DATA!L23)</f>
        <v/>
      </c>
      <c r="I28" s="13" t="str">
        <f>IF(DATA!M23="","",DATA!M23)</f>
        <v/>
      </c>
      <c r="J28" s="350"/>
      <c r="K28" s="13"/>
      <c r="L28" s="13"/>
      <c r="M28" s="15"/>
      <c r="N28" s="15"/>
      <c r="O28" s="15"/>
      <c r="P28" s="15"/>
      <c r="Q28" s="15" t="str">
        <f>CONCATENATE(DATA!G23,"-",DATA!F23)</f>
        <v>July-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23.1" customHeight="1">
      <c r="A29" s="17" t="str">
        <f>IF(C29="","",18)</f>
        <v/>
      </c>
      <c r="B29" s="13" t="str">
        <f t="shared" si="2"/>
        <v/>
      </c>
      <c r="C29" s="13" t="str">
        <f>IF(DATA!H24="","",DATA!H24)</f>
        <v/>
      </c>
      <c r="D29" s="13" t="str">
        <f>IF(DATA!I24="","",DATA!I24)</f>
        <v/>
      </c>
      <c r="E29" s="18" t="str">
        <f>IF(DATA!J24="","",DATA!J24)</f>
        <v/>
      </c>
      <c r="F29" s="13" t="str">
        <f t="shared" si="3"/>
        <v/>
      </c>
      <c r="G29" s="106" t="str">
        <f>IF(DATA!K24="","",DATA!K24)</f>
        <v/>
      </c>
      <c r="H29" s="13" t="str">
        <f>IF(DATA!L24="","",DATA!L24)</f>
        <v/>
      </c>
      <c r="I29" s="13" t="str">
        <f>IF(DATA!M24="","",DATA!M24)</f>
        <v/>
      </c>
      <c r="J29" s="350"/>
      <c r="K29" s="13"/>
      <c r="L29" s="13"/>
      <c r="M29" s="15"/>
      <c r="N29" s="15"/>
      <c r="O29" s="15"/>
      <c r="P29" s="15"/>
      <c r="Q29" s="15" t="str">
        <f>CONCATENATE(DATA!G24,"-",DATA!F24)</f>
        <v>Aug-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3.1" customHeight="1">
      <c r="A30" s="17" t="str">
        <f>IF(C30="","",19)</f>
        <v/>
      </c>
      <c r="B30" s="13" t="str">
        <f t="shared" si="2"/>
        <v/>
      </c>
      <c r="C30" s="13" t="str">
        <f>IF(DATA!H25="","",DATA!H25)</f>
        <v/>
      </c>
      <c r="D30" s="13" t="str">
        <f>IF(DATA!I25="","",DATA!I25)</f>
        <v/>
      </c>
      <c r="E30" s="18" t="str">
        <f>IF(DATA!J25="","",DATA!J25)</f>
        <v/>
      </c>
      <c r="F30" s="13" t="str">
        <f t="shared" si="3"/>
        <v/>
      </c>
      <c r="G30" s="106" t="str">
        <f>IF(DATA!K25="","",DATA!K25)</f>
        <v/>
      </c>
      <c r="H30" s="13" t="str">
        <f>IF(DATA!L25="","",DATA!L25)</f>
        <v/>
      </c>
      <c r="I30" s="13" t="str">
        <f>IF(DATA!M25="","",DATA!M25)</f>
        <v/>
      </c>
      <c r="J30" s="350"/>
      <c r="K30" s="13"/>
      <c r="L30" s="13"/>
      <c r="M30" s="15"/>
      <c r="N30" s="15"/>
      <c r="O30" s="15"/>
      <c r="P30" s="15"/>
      <c r="Q30" s="15" t="str">
        <f>CONCATENATE(DATA!G25,"-",DATA!F25)</f>
        <v>Sept-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23.1" customHeight="1">
      <c r="A31" s="17" t="str">
        <f>IF(C31="","",20)</f>
        <v/>
      </c>
      <c r="B31" s="13" t="str">
        <f t="shared" si="2"/>
        <v/>
      </c>
      <c r="C31" s="13" t="str">
        <f>IF(DATA!H26="","",DATA!H26)</f>
        <v/>
      </c>
      <c r="D31" s="13" t="str">
        <f>IF(DATA!I26="","",DATA!I26)</f>
        <v/>
      </c>
      <c r="E31" s="18" t="str">
        <f>IF(DATA!J26="","",DATA!J26)</f>
        <v/>
      </c>
      <c r="F31" s="13" t="str">
        <f t="shared" si="3"/>
        <v/>
      </c>
      <c r="G31" s="106" t="str">
        <f>IF(DATA!K26="","",DATA!K26)</f>
        <v/>
      </c>
      <c r="H31" s="13" t="str">
        <f>IF(DATA!L26="","",DATA!L26)</f>
        <v/>
      </c>
      <c r="I31" s="13" t="str">
        <f>IF(DATA!M26="","",DATA!M26)</f>
        <v/>
      </c>
      <c r="J31" s="350"/>
      <c r="K31" s="13"/>
      <c r="L31" s="13"/>
      <c r="M31" s="15"/>
      <c r="N31" s="15"/>
      <c r="O31" s="15"/>
      <c r="P31" s="15"/>
      <c r="Q31" s="15" t="str">
        <f>CONCATENATE(DATA!G26,"-",DATA!F26)</f>
        <v>Oct-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23.1" customHeight="1">
      <c r="A32" s="17" t="str">
        <f>IF(C32="","",21)</f>
        <v/>
      </c>
      <c r="B32" s="13" t="str">
        <f t="shared" si="2"/>
        <v/>
      </c>
      <c r="C32" s="13" t="str">
        <f>IF(DATA!H27="","",DATA!H27)</f>
        <v/>
      </c>
      <c r="D32" s="13" t="str">
        <f>IF(DATA!I27="","",DATA!I27)</f>
        <v/>
      </c>
      <c r="E32" s="18" t="str">
        <f>IF(DATA!J27="","",DATA!J27)</f>
        <v/>
      </c>
      <c r="F32" s="13" t="str">
        <f t="shared" si="3"/>
        <v/>
      </c>
      <c r="G32" s="106" t="str">
        <f>IF(DATA!K27="","",DATA!K27)</f>
        <v/>
      </c>
      <c r="H32" s="13" t="str">
        <f>IF(DATA!L27="","",DATA!L27)</f>
        <v/>
      </c>
      <c r="I32" s="13" t="str">
        <f>IF(DATA!M27="","",DATA!M27)</f>
        <v/>
      </c>
      <c r="J32" s="350"/>
      <c r="K32" s="13"/>
      <c r="L32" s="13"/>
      <c r="M32" s="15"/>
      <c r="N32" s="15"/>
      <c r="O32" s="15"/>
      <c r="P32" s="15"/>
      <c r="Q32" s="15" t="str">
        <f>CONCATENATE(DATA!G27,"-",DATA!F27)</f>
        <v>Nov-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3" ht="23.1" customHeight="1">
      <c r="A33" s="17" t="str">
        <f>IF(C33="","",22)</f>
        <v/>
      </c>
      <c r="B33" s="13" t="str">
        <f t="shared" si="2"/>
        <v/>
      </c>
      <c r="C33" s="13" t="str">
        <f>IF(DATA!H28="","",DATA!H28)</f>
        <v/>
      </c>
      <c r="D33" s="13" t="str">
        <f>IF(DATA!I28="","",DATA!I28)</f>
        <v/>
      </c>
      <c r="E33" s="18" t="str">
        <f>IF(DATA!J28="","",DATA!J28)</f>
        <v/>
      </c>
      <c r="F33" s="13" t="str">
        <f t="shared" si="3"/>
        <v/>
      </c>
      <c r="G33" s="106" t="str">
        <f>IF(DATA!K28="","",DATA!K28)</f>
        <v/>
      </c>
      <c r="H33" s="13" t="str">
        <f>IF(DATA!L28="","",DATA!L28)</f>
        <v/>
      </c>
      <c r="I33" s="13" t="str">
        <f>IF(DATA!M28="","",DATA!M28)</f>
        <v/>
      </c>
      <c r="J33" s="350"/>
      <c r="K33" s="13"/>
      <c r="L33" s="13"/>
      <c r="M33" s="15"/>
      <c r="N33" s="15"/>
      <c r="O33" s="15"/>
      <c r="P33" s="15"/>
      <c r="Q33" s="15" t="str">
        <f>CONCATENATE(DATA!G28,"-",DATA!F28)</f>
        <v>Dec-</v>
      </c>
      <c r="R33" s="219">
        <f>C36</f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3" ht="23.1" customHeight="1">
      <c r="A34" s="17" t="str">
        <f>IF(C34="","",23)</f>
        <v/>
      </c>
      <c r="B34" s="13" t="str">
        <f t="shared" si="2"/>
        <v/>
      </c>
      <c r="C34" s="13" t="str">
        <f>IF(DATA!H29="","",DATA!H29)</f>
        <v/>
      </c>
      <c r="D34" s="13" t="str">
        <f>IF(DATA!I29="","",DATA!I29)</f>
        <v/>
      </c>
      <c r="E34" s="18" t="str">
        <f>IF(DATA!J29="","",DATA!J29)</f>
        <v/>
      </c>
      <c r="F34" s="13" t="str">
        <f t="shared" si="3"/>
        <v/>
      </c>
      <c r="G34" s="106" t="str">
        <f>IF(DATA!K29="","",DATA!K29)</f>
        <v/>
      </c>
      <c r="H34" s="13" t="str">
        <f>IF(DATA!L29="","",DATA!L29)</f>
        <v/>
      </c>
      <c r="I34" s="13" t="str">
        <f>IF(DATA!M29="","",DATA!M29)</f>
        <v/>
      </c>
      <c r="J34" s="350"/>
      <c r="K34" s="13"/>
      <c r="L34" s="13"/>
      <c r="M34" s="15"/>
      <c r="N34" s="15"/>
      <c r="O34" s="15"/>
      <c r="P34" s="15"/>
      <c r="Q34" s="15" t="str">
        <f>CONCATENATE(DATA!G29,"-",DATA!F29)</f>
        <v>Jan-</v>
      </c>
      <c r="R34" s="219">
        <f>C37</f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3" ht="23.1" customHeight="1">
      <c r="A35" s="17" t="str">
        <f>IF(C35="","",24)</f>
        <v/>
      </c>
      <c r="B35" s="13" t="str">
        <f t="shared" si="2"/>
        <v/>
      </c>
      <c r="C35" s="13" t="str">
        <f>IF(DATA!H30="","",DATA!H30)</f>
        <v/>
      </c>
      <c r="D35" s="13" t="str">
        <f>IF(DATA!I30="","",DATA!I30)</f>
        <v/>
      </c>
      <c r="E35" s="18" t="str">
        <f>IF(DATA!J30="","",DATA!J30)</f>
        <v/>
      </c>
      <c r="F35" s="13" t="str">
        <f t="shared" si="3"/>
        <v/>
      </c>
      <c r="G35" s="106" t="str">
        <f>IF(DATA!K30="","",DATA!K30)</f>
        <v/>
      </c>
      <c r="H35" s="13" t="str">
        <f>IF(DATA!L30="","",DATA!L30)</f>
        <v/>
      </c>
      <c r="I35" s="13" t="str">
        <f>IF(DATA!M30="","",DATA!M30)</f>
        <v/>
      </c>
      <c r="J35" s="351"/>
      <c r="K35" s="13"/>
      <c r="L35" s="13"/>
      <c r="M35" s="15"/>
      <c r="N35" s="15"/>
      <c r="O35" s="15"/>
      <c r="P35" s="15"/>
      <c r="Q35" s="15" t="str">
        <f>CONCATENATE(DATA!G30,"-",DATA!F30)</f>
        <v>Feb-</v>
      </c>
      <c r="R35" s="219">
        <f>R33+R34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3" s="215" customFormat="1" ht="23.1" customHeight="1">
      <c r="A36" s="17"/>
      <c r="B36" s="217"/>
      <c r="C36" s="217"/>
      <c r="D36" s="13"/>
      <c r="E36" s="18"/>
      <c r="F36" s="13" t="str">
        <f>IF(R33=0,"",R33)</f>
        <v/>
      </c>
      <c r="G36" s="218"/>
      <c r="H36" s="217"/>
      <c r="I36" s="217"/>
      <c r="J36" s="213"/>
      <c r="K36" s="13"/>
      <c r="L36" s="1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3" s="215" customFormat="1" ht="23.1" customHeight="1">
      <c r="A37" s="17"/>
      <c r="B37" s="217"/>
      <c r="C37" s="217"/>
      <c r="D37" s="13"/>
      <c r="E37" s="18"/>
      <c r="F37" s="13" t="str">
        <f>IF(R34=0,"",R34)</f>
        <v/>
      </c>
      <c r="G37" s="218"/>
      <c r="H37" s="217"/>
      <c r="I37" s="217"/>
      <c r="J37" s="213"/>
      <c r="K37" s="13"/>
      <c r="L37" s="1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3" ht="23.1" customHeight="1">
      <c r="A38" s="17"/>
      <c r="B38" s="14" t="s">
        <v>22</v>
      </c>
      <c r="C38" s="31">
        <f>DATA!T7+C37+C36</f>
        <v>0</v>
      </c>
      <c r="D38" s="31">
        <f>DATA!U7</f>
        <v>0</v>
      </c>
      <c r="E38" s="31"/>
      <c r="F38" s="31">
        <f>DATA!V7+R35</f>
        <v>0</v>
      </c>
      <c r="G38" s="106"/>
      <c r="H38" s="13"/>
      <c r="I38" s="13"/>
      <c r="J38" s="26"/>
      <c r="K38" s="13"/>
      <c r="L38" s="13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3" ht="23.1" customHeight="1">
      <c r="A39" s="17"/>
      <c r="B39" s="14" t="s">
        <v>60</v>
      </c>
      <c r="C39" s="32">
        <f>IF(C38="",C23,C23+C38)</f>
        <v>0</v>
      </c>
      <c r="D39" s="32">
        <f>IF(D38="",D23,D23+D38)</f>
        <v>0</v>
      </c>
      <c r="E39" s="32"/>
      <c r="F39" s="32">
        <f>IF(C39="","",C39+D39)</f>
        <v>0</v>
      </c>
      <c r="G39" s="13"/>
      <c r="H39" s="13"/>
      <c r="I39" s="13"/>
      <c r="J39" s="13"/>
      <c r="K39" s="13"/>
      <c r="L39" s="13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</sheetData>
  <sheetProtection password="DB41" sheet="1" objects="1" scenarios="1" selectLockedCells="1"/>
  <mergeCells count="9">
    <mergeCell ref="A6:L6"/>
    <mergeCell ref="J9:J35"/>
    <mergeCell ref="A1:L1"/>
    <mergeCell ref="A2:L2"/>
    <mergeCell ref="A3:L3"/>
    <mergeCell ref="A4:L4"/>
    <mergeCell ref="A5:C5"/>
    <mergeCell ref="D5:G5"/>
    <mergeCell ref="I5:L5"/>
  </mergeCells>
  <printOptions horizontalCentered="1" verticalCentered="1"/>
  <pageMargins left="0.45" right="0.45" top="0.5" bottom="0" header="0.3" footer="0.3"/>
  <pageSetup paperSize="9" scale="92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53"/>
  <sheetViews>
    <sheetView workbookViewId="0">
      <selection activeCell="G38" sqref="G38"/>
    </sheetView>
  </sheetViews>
  <sheetFormatPr defaultRowHeight="15"/>
  <cols>
    <col min="1" max="1" width="4" style="22" customWidth="1"/>
    <col min="2" max="2" width="10.85546875" style="22" customWidth="1"/>
    <col min="3" max="9" width="9.140625" style="22"/>
    <col min="10" max="10" width="5.42578125" style="22" customWidth="1"/>
    <col min="11" max="11" width="7.28515625" style="22" customWidth="1"/>
    <col min="12" max="12" width="5.28515625" style="22" customWidth="1"/>
    <col min="13" max="16" width="9.140625" style="22"/>
    <col min="17" max="17" width="12.85546875" style="22" hidden="1" customWidth="1"/>
    <col min="18" max="18" width="0" style="22" hidden="1" customWidth="1"/>
    <col min="19" max="16384" width="9.140625" style="22"/>
  </cols>
  <sheetData>
    <row r="1" spans="1:25" ht="15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9.5" customHeight="1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6.5" customHeight="1">
      <c r="A4" s="369" t="s">
        <v>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1.75" customHeight="1">
      <c r="A5" s="372" t="s">
        <v>4</v>
      </c>
      <c r="B5" s="373"/>
      <c r="C5" s="374"/>
      <c r="D5" s="375" t="str">
        <f>IF(DATA!D9="","",DATA!D9)</f>
        <v/>
      </c>
      <c r="E5" s="376"/>
      <c r="F5" s="376"/>
      <c r="G5" s="377"/>
      <c r="H5" s="204" t="s">
        <v>337</v>
      </c>
      <c r="I5" s="380" t="str">
        <f>IF(DATA!D11="","",DATA!D11)</f>
        <v/>
      </c>
      <c r="J5" s="381"/>
      <c r="K5" s="381"/>
      <c r="L5" s="38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57" customHeight="1">
      <c r="A7" s="3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6"/>
      <c r="L7" s="1" t="s">
        <v>16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>
      <c r="A9" s="378" t="s">
        <v>133</v>
      </c>
      <c r="B9" s="379"/>
      <c r="C9" s="200">
        <f>'FORM E. Page 1'!C39</f>
        <v>0</v>
      </c>
      <c r="D9" s="200">
        <f>'FORM E. Page 1'!D39</f>
        <v>0</v>
      </c>
      <c r="E9" s="2"/>
      <c r="F9" s="200">
        <f>'FORM E. Page 1'!F39</f>
        <v>0</v>
      </c>
      <c r="G9" s="2"/>
      <c r="H9" s="2"/>
      <c r="I9" s="2"/>
      <c r="J9" s="19"/>
      <c r="K9" s="2"/>
      <c r="L9" s="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3.1" customHeight="1">
      <c r="A10" s="23" t="str">
        <f>IF(C10="","",25)</f>
        <v/>
      </c>
      <c r="B10" s="25" t="str">
        <f>IF(C10="","",Q10)</f>
        <v/>
      </c>
      <c r="C10" s="25" t="str">
        <f>IF(DATA!H31="","",DATA!H31)</f>
        <v/>
      </c>
      <c r="D10" s="25" t="str">
        <f>IF(DATA!I31="","",DATA!I31)</f>
        <v/>
      </c>
      <c r="E10" s="23" t="str">
        <f>IF(DATA!J31="","",DATA!J31)</f>
        <v/>
      </c>
      <c r="F10" s="25" t="str">
        <f>IF(D10="",C10,C10+D10)</f>
        <v/>
      </c>
      <c r="G10" s="104" t="str">
        <f>IF(DATA!K31="","",DATA!K31)</f>
        <v/>
      </c>
      <c r="H10" s="25" t="str">
        <f>IF(DATA!L31="","",DATA!L31)</f>
        <v/>
      </c>
      <c r="I10" s="25" t="str">
        <f>IF(DATA!M31="","",DATA!M31)</f>
        <v/>
      </c>
      <c r="J10" s="366" t="str">
        <f>IF(DATA!D7="","",DATA!D7)</f>
        <v/>
      </c>
      <c r="K10" s="25"/>
      <c r="L10" s="25"/>
      <c r="M10" s="15"/>
      <c r="N10" s="15"/>
      <c r="O10" s="15"/>
      <c r="P10" s="15"/>
      <c r="Q10" s="15" t="str">
        <f>CONCATENATE(DATA!G31,"-",DATA!F31)</f>
        <v>March-</v>
      </c>
      <c r="R10" s="15"/>
      <c r="S10" s="15"/>
      <c r="T10" s="15"/>
      <c r="U10" s="15"/>
      <c r="V10" s="15"/>
      <c r="W10" s="15"/>
      <c r="X10" s="15"/>
      <c r="Y10" s="15"/>
    </row>
    <row r="11" spans="1:25" ht="23.1" customHeight="1">
      <c r="A11" s="23" t="str">
        <f>IF(C11="","",26)</f>
        <v/>
      </c>
      <c r="B11" s="25" t="str">
        <f t="shared" ref="B11:B21" si="0">IF(C11="","",Q11)</f>
        <v/>
      </c>
      <c r="C11" s="25" t="str">
        <f>IF(DATA!H32="","",DATA!H32)</f>
        <v/>
      </c>
      <c r="D11" s="25" t="str">
        <f>IF(DATA!I32="","",DATA!I32)</f>
        <v/>
      </c>
      <c r="E11" s="23" t="str">
        <f>IF(DATA!J32="","",DATA!J32)</f>
        <v/>
      </c>
      <c r="F11" s="25" t="str">
        <f t="shared" ref="F11:F21" si="1">IF(D11="",C11,C11+D11)</f>
        <v/>
      </c>
      <c r="G11" s="104" t="str">
        <f>IF(DATA!K32="","",DATA!K32)</f>
        <v/>
      </c>
      <c r="H11" s="25" t="str">
        <f>IF(DATA!L32="","",DATA!L32)</f>
        <v/>
      </c>
      <c r="I11" s="25" t="str">
        <f>IF(DATA!M32="","",DATA!M32)</f>
        <v/>
      </c>
      <c r="J11" s="367"/>
      <c r="K11" s="25"/>
      <c r="L11" s="25"/>
      <c r="M11" s="15"/>
      <c r="N11" s="15"/>
      <c r="O11" s="15"/>
      <c r="P11" s="15"/>
      <c r="Q11" s="15" t="str">
        <f>CONCATENATE(DATA!G32,"-",DATA!F32)</f>
        <v>April-</v>
      </c>
      <c r="R11" s="15"/>
      <c r="S11" s="15"/>
      <c r="T11" s="15"/>
      <c r="U11" s="15"/>
      <c r="V11" s="15"/>
      <c r="W11" s="15"/>
      <c r="X11" s="15"/>
      <c r="Y11" s="15"/>
    </row>
    <row r="12" spans="1:25" ht="23.1" customHeight="1">
      <c r="A12" s="23" t="str">
        <f>IF(C12="","",27)</f>
        <v/>
      </c>
      <c r="B12" s="25" t="str">
        <f t="shared" si="0"/>
        <v/>
      </c>
      <c r="C12" s="25" t="str">
        <f>IF(DATA!H33="","",DATA!H33)</f>
        <v/>
      </c>
      <c r="D12" s="25" t="str">
        <f>IF(DATA!I33="","",DATA!I33)</f>
        <v/>
      </c>
      <c r="E12" s="23" t="str">
        <f>IF(DATA!J33="","",DATA!J33)</f>
        <v/>
      </c>
      <c r="F12" s="25" t="str">
        <f t="shared" si="1"/>
        <v/>
      </c>
      <c r="G12" s="104" t="str">
        <f>IF(DATA!K33="","",DATA!K33)</f>
        <v/>
      </c>
      <c r="H12" s="25" t="str">
        <f>IF(DATA!L33="","",DATA!L33)</f>
        <v/>
      </c>
      <c r="I12" s="25" t="str">
        <f>IF(DATA!M33="","",DATA!M33)</f>
        <v/>
      </c>
      <c r="J12" s="367"/>
      <c r="K12" s="25"/>
      <c r="L12" s="25"/>
      <c r="M12" s="15"/>
      <c r="N12" s="15"/>
      <c r="O12" s="15"/>
      <c r="P12" s="15"/>
      <c r="Q12" s="15" t="str">
        <f>CONCATENATE(DATA!G33,"-",DATA!F33)</f>
        <v>May-</v>
      </c>
      <c r="R12" s="15"/>
      <c r="S12" s="15"/>
      <c r="T12" s="15"/>
      <c r="U12" s="15"/>
      <c r="V12" s="15"/>
      <c r="W12" s="15"/>
      <c r="X12" s="15"/>
      <c r="Y12" s="15"/>
    </row>
    <row r="13" spans="1:25" ht="23.1" customHeight="1">
      <c r="A13" s="23" t="str">
        <f>IF(C13="","",28)</f>
        <v/>
      </c>
      <c r="B13" s="25" t="str">
        <f t="shared" si="0"/>
        <v/>
      </c>
      <c r="C13" s="25" t="str">
        <f>IF(DATA!H34="","",DATA!H34)</f>
        <v/>
      </c>
      <c r="D13" s="25" t="str">
        <f>IF(DATA!I34="","",DATA!I34)</f>
        <v/>
      </c>
      <c r="E13" s="23" t="str">
        <f>IF(DATA!J34="","",DATA!J34)</f>
        <v/>
      </c>
      <c r="F13" s="25" t="str">
        <f t="shared" si="1"/>
        <v/>
      </c>
      <c r="G13" s="104" t="str">
        <f>IF(DATA!K34="","",DATA!K34)</f>
        <v/>
      </c>
      <c r="H13" s="25" t="str">
        <f>IF(DATA!L34="","",DATA!L34)</f>
        <v/>
      </c>
      <c r="I13" s="25" t="str">
        <f>IF(DATA!M34="","",DATA!M34)</f>
        <v/>
      </c>
      <c r="J13" s="367"/>
      <c r="K13" s="25"/>
      <c r="L13" s="25"/>
      <c r="M13" s="15"/>
      <c r="N13" s="15"/>
      <c r="O13" s="15"/>
      <c r="P13" s="15"/>
      <c r="Q13" s="15" t="str">
        <f>CONCATENATE(DATA!G34,"-",DATA!F34)</f>
        <v>June-</v>
      </c>
      <c r="R13" s="15"/>
      <c r="S13" s="15"/>
      <c r="T13" s="15"/>
      <c r="U13" s="15"/>
      <c r="V13" s="15"/>
      <c r="W13" s="15"/>
      <c r="X13" s="15"/>
      <c r="Y13" s="15"/>
    </row>
    <row r="14" spans="1:25" ht="23.1" customHeight="1">
      <c r="A14" s="23" t="str">
        <f>IF(C14="","",29)</f>
        <v/>
      </c>
      <c r="B14" s="25" t="str">
        <f t="shared" si="0"/>
        <v/>
      </c>
      <c r="C14" s="25" t="str">
        <f>IF(DATA!H35="","",DATA!H35)</f>
        <v/>
      </c>
      <c r="D14" s="25" t="str">
        <f>IF(DATA!I35="","",DATA!I35)</f>
        <v/>
      </c>
      <c r="E14" s="23" t="str">
        <f>IF(DATA!J35="","",DATA!J35)</f>
        <v/>
      </c>
      <c r="F14" s="25" t="str">
        <f t="shared" si="1"/>
        <v/>
      </c>
      <c r="G14" s="104" t="str">
        <f>IF(DATA!K35="","",DATA!K35)</f>
        <v/>
      </c>
      <c r="H14" s="25" t="str">
        <f>IF(DATA!L35="","",DATA!L35)</f>
        <v/>
      </c>
      <c r="I14" s="25" t="str">
        <f>IF(DATA!M35="","",DATA!M35)</f>
        <v/>
      </c>
      <c r="J14" s="367"/>
      <c r="K14" s="25"/>
      <c r="L14" s="25"/>
      <c r="M14" s="15"/>
      <c r="N14" s="15"/>
      <c r="O14" s="15"/>
      <c r="P14" s="15"/>
      <c r="Q14" s="15" t="str">
        <f>CONCATENATE(DATA!G35,"-",DATA!F35)</f>
        <v>July-</v>
      </c>
      <c r="R14" s="15"/>
      <c r="S14" s="15"/>
      <c r="T14" s="15"/>
      <c r="U14" s="15"/>
      <c r="V14" s="15"/>
      <c r="W14" s="15"/>
      <c r="X14" s="15"/>
      <c r="Y14" s="15"/>
    </row>
    <row r="15" spans="1:25" ht="23.1" customHeight="1">
      <c r="A15" s="23" t="str">
        <f>IF(C15="","",30)</f>
        <v/>
      </c>
      <c r="B15" s="25" t="str">
        <f t="shared" si="0"/>
        <v/>
      </c>
      <c r="C15" s="25" t="str">
        <f>IF(DATA!H36="","",DATA!H36)</f>
        <v/>
      </c>
      <c r="D15" s="25" t="str">
        <f>IF(DATA!I36="","",DATA!I36)</f>
        <v/>
      </c>
      <c r="E15" s="23" t="str">
        <f>IF(DATA!J36="","",DATA!J36)</f>
        <v/>
      </c>
      <c r="F15" s="25" t="str">
        <f t="shared" si="1"/>
        <v/>
      </c>
      <c r="G15" s="104" t="str">
        <f>IF(DATA!K36="","",DATA!K36)</f>
        <v/>
      </c>
      <c r="H15" s="25" t="str">
        <f>IF(DATA!L36="","",DATA!L36)</f>
        <v/>
      </c>
      <c r="I15" s="25" t="str">
        <f>IF(DATA!M36="","",DATA!M36)</f>
        <v/>
      </c>
      <c r="J15" s="367"/>
      <c r="K15" s="25"/>
      <c r="L15" s="25"/>
      <c r="M15" s="15"/>
      <c r="N15" s="15"/>
      <c r="O15" s="15"/>
      <c r="P15" s="15"/>
      <c r="Q15" s="15" t="str">
        <f>CONCATENATE(DATA!G36,"-",DATA!F36)</f>
        <v>Aug-</v>
      </c>
      <c r="R15" s="15"/>
      <c r="S15" s="15"/>
      <c r="T15" s="15"/>
      <c r="U15" s="15"/>
      <c r="V15" s="15"/>
      <c r="W15" s="15"/>
      <c r="X15" s="15"/>
      <c r="Y15" s="15"/>
    </row>
    <row r="16" spans="1:25" ht="23.1" customHeight="1">
      <c r="A16" s="23" t="str">
        <f>IF(C16="","",31)</f>
        <v/>
      </c>
      <c r="B16" s="25" t="str">
        <f t="shared" si="0"/>
        <v/>
      </c>
      <c r="C16" s="25" t="str">
        <f>IF(DATA!H37="","",DATA!H37)</f>
        <v/>
      </c>
      <c r="D16" s="25" t="str">
        <f>IF(DATA!I37="","",DATA!I37)</f>
        <v/>
      </c>
      <c r="E16" s="23" t="str">
        <f>IF(DATA!J37="","",DATA!J37)</f>
        <v/>
      </c>
      <c r="F16" s="25" t="str">
        <f t="shared" si="1"/>
        <v/>
      </c>
      <c r="G16" s="104" t="str">
        <f>IF(DATA!K37="","",DATA!K37)</f>
        <v/>
      </c>
      <c r="H16" s="25" t="str">
        <f>IF(DATA!L37="","",DATA!L37)</f>
        <v/>
      </c>
      <c r="I16" s="25" t="str">
        <f>IF(DATA!M37="","",DATA!M37)</f>
        <v/>
      </c>
      <c r="J16" s="367"/>
      <c r="K16" s="25"/>
      <c r="L16" s="25"/>
      <c r="M16" s="15"/>
      <c r="N16" s="15"/>
      <c r="O16" s="15"/>
      <c r="P16" s="15"/>
      <c r="Q16" s="15" t="str">
        <f>CONCATENATE(DATA!G37,"-",DATA!F37)</f>
        <v>Sept-</v>
      </c>
      <c r="R16" s="15"/>
      <c r="S16" s="15"/>
      <c r="T16" s="15"/>
      <c r="U16" s="15"/>
      <c r="V16" s="15"/>
      <c r="W16" s="15"/>
      <c r="X16" s="15"/>
      <c r="Y16" s="15"/>
    </row>
    <row r="17" spans="1:25" ht="23.1" customHeight="1">
      <c r="A17" s="23" t="str">
        <f>IF(C17="","",32)</f>
        <v/>
      </c>
      <c r="B17" s="25" t="str">
        <f t="shared" si="0"/>
        <v/>
      </c>
      <c r="C17" s="25" t="str">
        <f>IF(DATA!H38="","",DATA!H38)</f>
        <v/>
      </c>
      <c r="D17" s="25" t="str">
        <f>IF(DATA!I38="","",DATA!I38)</f>
        <v/>
      </c>
      <c r="E17" s="23" t="str">
        <f>IF(DATA!J38="","",DATA!J38)</f>
        <v/>
      </c>
      <c r="F17" s="25" t="str">
        <f t="shared" si="1"/>
        <v/>
      </c>
      <c r="G17" s="104" t="str">
        <f>IF(DATA!K38="","",DATA!K38)</f>
        <v/>
      </c>
      <c r="H17" s="25" t="str">
        <f>IF(DATA!L38="","",DATA!L38)</f>
        <v/>
      </c>
      <c r="I17" s="25" t="str">
        <f>IF(DATA!M38="","",DATA!M38)</f>
        <v/>
      </c>
      <c r="J17" s="367"/>
      <c r="K17" s="25"/>
      <c r="L17" s="25"/>
      <c r="M17" s="15"/>
      <c r="N17" s="15"/>
      <c r="O17" s="15"/>
      <c r="P17" s="15"/>
      <c r="Q17" s="15" t="str">
        <f>CONCATENATE(DATA!G38,"-",DATA!F38)</f>
        <v>Oct-</v>
      </c>
      <c r="R17" s="15"/>
      <c r="S17" s="15"/>
      <c r="T17" s="15"/>
      <c r="U17" s="15"/>
      <c r="V17" s="15"/>
      <c r="W17" s="15"/>
      <c r="X17" s="15"/>
      <c r="Y17" s="15"/>
    </row>
    <row r="18" spans="1:25" ht="23.1" customHeight="1">
      <c r="A18" s="23" t="str">
        <f>IF(C18="","",33)</f>
        <v/>
      </c>
      <c r="B18" s="25" t="str">
        <f t="shared" si="0"/>
        <v/>
      </c>
      <c r="C18" s="25" t="str">
        <f>IF(DATA!H39="","",DATA!H39)</f>
        <v/>
      </c>
      <c r="D18" s="25" t="str">
        <f>IF(DATA!I39="","",DATA!I39)</f>
        <v/>
      </c>
      <c r="E18" s="23" t="str">
        <f>IF(DATA!J39="","",DATA!J39)</f>
        <v/>
      </c>
      <c r="F18" s="25" t="str">
        <f t="shared" si="1"/>
        <v/>
      </c>
      <c r="G18" s="104" t="str">
        <f>IF(DATA!K39="","",DATA!K39)</f>
        <v/>
      </c>
      <c r="H18" s="25" t="str">
        <f>IF(DATA!L39="","",DATA!L39)</f>
        <v/>
      </c>
      <c r="I18" s="25" t="str">
        <f>IF(DATA!M39="","",DATA!M39)</f>
        <v/>
      </c>
      <c r="J18" s="367"/>
      <c r="K18" s="25"/>
      <c r="L18" s="25"/>
      <c r="M18" s="15"/>
      <c r="N18" s="15"/>
      <c r="O18" s="15"/>
      <c r="P18" s="15"/>
      <c r="Q18" s="15" t="str">
        <f>CONCATENATE(DATA!G39,"-",DATA!F39)</f>
        <v>Nov-</v>
      </c>
      <c r="R18" s="15"/>
      <c r="S18" s="15"/>
      <c r="T18" s="15"/>
      <c r="U18" s="15"/>
      <c r="V18" s="15"/>
      <c r="W18" s="15"/>
      <c r="X18" s="15"/>
      <c r="Y18" s="15"/>
    </row>
    <row r="19" spans="1:25" ht="23.1" customHeight="1">
      <c r="A19" s="23" t="str">
        <f>IF(C19="","",34)</f>
        <v/>
      </c>
      <c r="B19" s="25" t="str">
        <f t="shared" si="0"/>
        <v/>
      </c>
      <c r="C19" s="25" t="str">
        <f>IF(DATA!H40="","",DATA!H40)</f>
        <v/>
      </c>
      <c r="D19" s="25" t="str">
        <f>IF(DATA!I40="","",DATA!I40)</f>
        <v/>
      </c>
      <c r="E19" s="23" t="str">
        <f>IF(DATA!J40="","",DATA!J40)</f>
        <v/>
      </c>
      <c r="F19" s="25" t="str">
        <f t="shared" si="1"/>
        <v/>
      </c>
      <c r="G19" s="104" t="str">
        <f>IF(DATA!K40="","",DATA!K40)</f>
        <v/>
      </c>
      <c r="H19" s="25" t="str">
        <f>IF(DATA!L40="","",DATA!L40)</f>
        <v/>
      </c>
      <c r="I19" s="25" t="str">
        <f>IF(DATA!M40="","",DATA!M40)</f>
        <v/>
      </c>
      <c r="J19" s="367"/>
      <c r="K19" s="25"/>
      <c r="L19" s="25"/>
      <c r="M19" s="15"/>
      <c r="N19" s="15"/>
      <c r="O19" s="15"/>
      <c r="P19" s="15"/>
      <c r="Q19" s="15" t="str">
        <f>CONCATENATE(DATA!G40,"-",DATA!F40)</f>
        <v>Dec-</v>
      </c>
      <c r="R19" s="219">
        <f>C22</f>
        <v>0</v>
      </c>
      <c r="S19" s="15"/>
      <c r="T19" s="15"/>
      <c r="U19" s="15"/>
      <c r="V19" s="15"/>
      <c r="W19" s="15"/>
      <c r="X19" s="15"/>
      <c r="Y19" s="15"/>
    </row>
    <row r="20" spans="1:25" ht="23.1" customHeight="1">
      <c r="A20" s="23" t="str">
        <f>IF(C20="","",35)</f>
        <v/>
      </c>
      <c r="B20" s="25" t="str">
        <f t="shared" si="0"/>
        <v/>
      </c>
      <c r="C20" s="25" t="str">
        <f>IF(DATA!H41="","",DATA!H41)</f>
        <v/>
      </c>
      <c r="D20" s="25" t="str">
        <f>IF(DATA!I41="","",DATA!I41)</f>
        <v/>
      </c>
      <c r="E20" s="23" t="str">
        <f>IF(DATA!J41="","",DATA!J41)</f>
        <v/>
      </c>
      <c r="F20" s="25" t="str">
        <f t="shared" si="1"/>
        <v/>
      </c>
      <c r="G20" s="104" t="str">
        <f>IF(DATA!K41="","",DATA!K41)</f>
        <v/>
      </c>
      <c r="H20" s="25" t="str">
        <f>IF(DATA!L41="","",DATA!L41)</f>
        <v/>
      </c>
      <c r="I20" s="25" t="str">
        <f>IF(DATA!M41="","",DATA!M41)</f>
        <v/>
      </c>
      <c r="J20" s="367"/>
      <c r="K20" s="25"/>
      <c r="L20" s="25"/>
      <c r="M20" s="15"/>
      <c r="N20" s="15"/>
      <c r="O20" s="15"/>
      <c r="P20" s="15"/>
      <c r="Q20" s="15" t="str">
        <f>CONCATENATE(DATA!G41,"-",DATA!F41)</f>
        <v>Jan-</v>
      </c>
      <c r="R20" s="219">
        <f>C23</f>
        <v>0</v>
      </c>
      <c r="S20" s="15"/>
      <c r="T20" s="15"/>
      <c r="U20" s="15"/>
      <c r="V20" s="15"/>
      <c r="W20" s="15"/>
      <c r="X20" s="15"/>
      <c r="Y20" s="15"/>
    </row>
    <row r="21" spans="1:25" ht="23.1" customHeight="1">
      <c r="A21" s="23" t="str">
        <f>IF(C21="","",36)</f>
        <v/>
      </c>
      <c r="B21" s="25" t="str">
        <f t="shared" si="0"/>
        <v/>
      </c>
      <c r="C21" s="25" t="str">
        <f>IF(DATA!H42="","",DATA!H42)</f>
        <v/>
      </c>
      <c r="D21" s="25" t="str">
        <f>IF(DATA!I42="","",DATA!I42)</f>
        <v/>
      </c>
      <c r="E21" s="23" t="str">
        <f>IF(DATA!J42="","",DATA!J42)</f>
        <v/>
      </c>
      <c r="F21" s="25" t="str">
        <f t="shared" si="1"/>
        <v/>
      </c>
      <c r="G21" s="104" t="str">
        <f>IF(DATA!K42="","",DATA!K42)</f>
        <v/>
      </c>
      <c r="H21" s="25" t="str">
        <f>IF(DATA!L42="","",DATA!L42)</f>
        <v/>
      </c>
      <c r="I21" s="25" t="str">
        <f>IF(DATA!M42="","",DATA!M42)</f>
        <v/>
      </c>
      <c r="J21" s="367"/>
      <c r="K21" s="25"/>
      <c r="L21" s="25"/>
      <c r="M21" s="15"/>
      <c r="N21" s="15"/>
      <c r="O21" s="15"/>
      <c r="P21" s="15"/>
      <c r="Q21" s="15" t="str">
        <f>CONCATENATE(DATA!G42,"-",DATA!F42)</f>
        <v>Feb-</v>
      </c>
      <c r="R21" s="219">
        <f>R19+R20</f>
        <v>0</v>
      </c>
      <c r="S21" s="15"/>
      <c r="T21" s="15"/>
      <c r="U21" s="15"/>
      <c r="V21" s="15"/>
      <c r="W21" s="15"/>
      <c r="X21" s="15"/>
      <c r="Y21" s="15"/>
    </row>
    <row r="22" spans="1:25" s="215" customFormat="1" ht="23.1" customHeight="1">
      <c r="A22" s="23"/>
      <c r="B22" s="217"/>
      <c r="C22" s="217"/>
      <c r="D22" s="25"/>
      <c r="E22" s="23"/>
      <c r="F22" s="25" t="str">
        <f>IF(R19=0,"",R19)</f>
        <v/>
      </c>
      <c r="G22" s="218"/>
      <c r="H22" s="217"/>
      <c r="I22" s="217"/>
      <c r="J22" s="367"/>
      <c r="K22" s="25"/>
      <c r="L22" s="2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215" customFormat="1" ht="23.1" customHeight="1">
      <c r="A23" s="23"/>
      <c r="B23" s="217"/>
      <c r="C23" s="217"/>
      <c r="D23" s="25"/>
      <c r="E23" s="23"/>
      <c r="F23" s="25" t="str">
        <f>IF(R20=0,"",R20)</f>
        <v/>
      </c>
      <c r="G23" s="218"/>
      <c r="H23" s="217"/>
      <c r="I23" s="217"/>
      <c r="J23" s="367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23.1" customHeight="1">
      <c r="A24" s="23"/>
      <c r="B24" s="24" t="s">
        <v>22</v>
      </c>
      <c r="C24" s="20">
        <f>DATA!T8+C22+C23</f>
        <v>0</v>
      </c>
      <c r="D24" s="20">
        <f>DATA!U8</f>
        <v>0</v>
      </c>
      <c r="E24" s="21"/>
      <c r="F24" s="20">
        <f>DATA!V8+R21</f>
        <v>0</v>
      </c>
      <c r="G24" s="105"/>
      <c r="H24" s="25"/>
      <c r="I24" s="25"/>
      <c r="J24" s="367"/>
      <c r="K24" s="25"/>
      <c r="L24" s="2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23.1" customHeight="1">
      <c r="A25" s="23" t="str">
        <f>IF(C25="","",37)</f>
        <v/>
      </c>
      <c r="B25" s="25" t="str">
        <f>IF(C25="","",Q25)</f>
        <v/>
      </c>
      <c r="C25" s="25" t="str">
        <f>IF(DATA!H43="","",DATA!H43)</f>
        <v/>
      </c>
      <c r="D25" s="25" t="str">
        <f>IF(DATA!I43="","",DATA!I43)</f>
        <v/>
      </c>
      <c r="E25" s="23" t="str">
        <f>IF(DATA!J43="","",DATA!J43)</f>
        <v/>
      </c>
      <c r="F25" s="25" t="str">
        <f>IF(D25="",C25,C25+D25)</f>
        <v/>
      </c>
      <c r="G25" s="104" t="str">
        <f>IF(DATA!K43="","",DATA!K43)</f>
        <v/>
      </c>
      <c r="H25" s="25" t="str">
        <f>IF(DATA!L43="","",DATA!L43)</f>
        <v/>
      </c>
      <c r="I25" s="25" t="str">
        <f>IF(DATA!M43="","",DATA!M43)</f>
        <v/>
      </c>
      <c r="J25" s="367"/>
      <c r="K25" s="25"/>
      <c r="L25" s="25"/>
      <c r="M25" s="15"/>
      <c r="N25" s="15"/>
      <c r="O25" s="15"/>
      <c r="P25" s="15"/>
      <c r="Q25" s="15" t="str">
        <f>CONCATENATE(DATA!G43,"-",DATA!F43)</f>
        <v>March-</v>
      </c>
      <c r="R25" s="15"/>
      <c r="S25" s="15"/>
      <c r="T25" s="15"/>
      <c r="U25" s="15"/>
      <c r="V25" s="15"/>
      <c r="W25" s="15"/>
      <c r="X25" s="15"/>
      <c r="Y25" s="15"/>
    </row>
    <row r="26" spans="1:25" ht="23.1" customHeight="1">
      <c r="A26" s="23" t="str">
        <f>IF(C26="","",38)</f>
        <v/>
      </c>
      <c r="B26" s="25" t="str">
        <f t="shared" ref="B26:B36" si="2">IF(C26="","",Q26)</f>
        <v/>
      </c>
      <c r="C26" s="25" t="str">
        <f>IF(DATA!H44="","",DATA!H44)</f>
        <v/>
      </c>
      <c r="D26" s="25" t="str">
        <f>IF(DATA!I44="","",DATA!I44)</f>
        <v/>
      </c>
      <c r="E26" s="23" t="str">
        <f>IF(DATA!J44="","",DATA!J44)</f>
        <v/>
      </c>
      <c r="F26" s="25" t="str">
        <f t="shared" ref="F26:F36" si="3">IF(D26="",C26,C26+D26)</f>
        <v/>
      </c>
      <c r="G26" s="104" t="str">
        <f>IF(DATA!K44="","",DATA!K44)</f>
        <v/>
      </c>
      <c r="H26" s="25" t="str">
        <f>IF(DATA!L44="","",DATA!L44)</f>
        <v/>
      </c>
      <c r="I26" s="25" t="str">
        <f>IF(DATA!M44="","",DATA!M44)</f>
        <v/>
      </c>
      <c r="J26" s="367"/>
      <c r="K26" s="25"/>
      <c r="L26" s="25"/>
      <c r="M26" s="15"/>
      <c r="N26" s="15"/>
      <c r="O26" s="15"/>
      <c r="P26" s="15"/>
      <c r="Q26" s="15" t="str">
        <f>CONCATENATE(DATA!G44,"-",DATA!F44)</f>
        <v>April-</v>
      </c>
      <c r="R26" s="15"/>
      <c r="S26" s="15"/>
      <c r="T26" s="15"/>
      <c r="U26" s="15"/>
      <c r="V26" s="15"/>
      <c r="W26" s="15"/>
      <c r="X26" s="15"/>
      <c r="Y26" s="15"/>
    </row>
    <row r="27" spans="1:25" ht="23.1" customHeight="1">
      <c r="A27" s="23" t="str">
        <f>IF(C27="","",39)</f>
        <v/>
      </c>
      <c r="B27" s="25" t="str">
        <f t="shared" si="2"/>
        <v/>
      </c>
      <c r="C27" s="25" t="str">
        <f>IF(DATA!H45="","",DATA!H45)</f>
        <v/>
      </c>
      <c r="D27" s="25" t="str">
        <f>IF(DATA!I45="","",DATA!I45)</f>
        <v/>
      </c>
      <c r="E27" s="23" t="str">
        <f>IF(DATA!J45="","",DATA!J45)</f>
        <v/>
      </c>
      <c r="F27" s="25" t="str">
        <f t="shared" si="3"/>
        <v/>
      </c>
      <c r="G27" s="104" t="str">
        <f>IF(DATA!K45="","",DATA!K45)</f>
        <v/>
      </c>
      <c r="H27" s="25" t="str">
        <f>IF(DATA!L45="","",DATA!L45)</f>
        <v/>
      </c>
      <c r="I27" s="25" t="str">
        <f>IF(DATA!M45="","",DATA!M45)</f>
        <v/>
      </c>
      <c r="J27" s="367"/>
      <c r="K27" s="25"/>
      <c r="L27" s="25"/>
      <c r="M27" s="15"/>
      <c r="N27" s="15"/>
      <c r="O27" s="15"/>
      <c r="P27" s="15"/>
      <c r="Q27" s="15" t="str">
        <f>CONCATENATE(DATA!G45,"-",DATA!F45)</f>
        <v>May-</v>
      </c>
      <c r="R27" s="15"/>
      <c r="S27" s="15"/>
      <c r="T27" s="15"/>
      <c r="U27" s="15"/>
      <c r="V27" s="15"/>
      <c r="W27" s="15"/>
      <c r="X27" s="15"/>
      <c r="Y27" s="15"/>
    </row>
    <row r="28" spans="1:25" ht="23.1" customHeight="1">
      <c r="A28" s="23" t="str">
        <f>IF(C28="","",40)</f>
        <v/>
      </c>
      <c r="B28" s="25" t="str">
        <f t="shared" si="2"/>
        <v/>
      </c>
      <c r="C28" s="25" t="str">
        <f>IF(DATA!H46="","",DATA!H46)</f>
        <v/>
      </c>
      <c r="D28" s="25" t="str">
        <f>IF(DATA!I46="","",DATA!I46)</f>
        <v/>
      </c>
      <c r="E28" s="23" t="str">
        <f>IF(DATA!J46="","",DATA!J46)</f>
        <v/>
      </c>
      <c r="F28" s="25" t="str">
        <f t="shared" si="3"/>
        <v/>
      </c>
      <c r="G28" s="104" t="str">
        <f>IF(DATA!K46="","",DATA!K46)</f>
        <v/>
      </c>
      <c r="H28" s="25" t="str">
        <f>IF(DATA!L46="","",DATA!L46)</f>
        <v/>
      </c>
      <c r="I28" s="25" t="str">
        <f>IF(DATA!M46="","",DATA!M46)</f>
        <v/>
      </c>
      <c r="J28" s="367"/>
      <c r="K28" s="25"/>
      <c r="L28" s="25"/>
      <c r="M28" s="15"/>
      <c r="N28" s="15"/>
      <c r="O28" s="15"/>
      <c r="P28" s="15"/>
      <c r="Q28" s="15" t="str">
        <f>CONCATENATE(DATA!G46,"-",DATA!F46)</f>
        <v>June-</v>
      </c>
      <c r="R28" s="15"/>
      <c r="S28" s="15"/>
      <c r="T28" s="15"/>
      <c r="U28" s="15"/>
      <c r="V28" s="15"/>
      <c r="W28" s="15"/>
      <c r="X28" s="15"/>
      <c r="Y28" s="15"/>
    </row>
    <row r="29" spans="1:25" ht="23.1" customHeight="1">
      <c r="A29" s="23" t="str">
        <f>IF(C29="","",41)</f>
        <v/>
      </c>
      <c r="B29" s="25" t="str">
        <f t="shared" si="2"/>
        <v/>
      </c>
      <c r="C29" s="25" t="str">
        <f>IF(DATA!H47="","",DATA!H47)</f>
        <v/>
      </c>
      <c r="D29" s="25" t="str">
        <f>IF(DATA!I47="","",DATA!I47)</f>
        <v/>
      </c>
      <c r="E29" s="23" t="str">
        <f>IF(DATA!J47="","",DATA!J47)</f>
        <v/>
      </c>
      <c r="F29" s="25" t="str">
        <f t="shared" si="3"/>
        <v/>
      </c>
      <c r="G29" s="104" t="str">
        <f>IF(DATA!K47="","",DATA!K47)</f>
        <v/>
      </c>
      <c r="H29" s="25" t="str">
        <f>IF(DATA!L47="","",DATA!L47)</f>
        <v/>
      </c>
      <c r="I29" s="25" t="str">
        <f>IF(DATA!M47="","",DATA!M47)</f>
        <v/>
      </c>
      <c r="J29" s="367"/>
      <c r="K29" s="25"/>
      <c r="L29" s="25"/>
      <c r="M29" s="15"/>
      <c r="N29" s="15"/>
      <c r="O29" s="15"/>
      <c r="P29" s="15"/>
      <c r="Q29" s="15" t="str">
        <f>CONCATENATE(DATA!G47,"-",DATA!F47)</f>
        <v>July-</v>
      </c>
      <c r="R29" s="15"/>
      <c r="S29" s="15"/>
      <c r="T29" s="15"/>
      <c r="U29" s="15"/>
      <c r="V29" s="15"/>
      <c r="W29" s="15"/>
      <c r="X29" s="15"/>
      <c r="Y29" s="15"/>
    </row>
    <row r="30" spans="1:25" ht="23.1" customHeight="1">
      <c r="A30" s="23" t="str">
        <f>IF(C30="","",42)</f>
        <v/>
      </c>
      <c r="B30" s="25" t="str">
        <f t="shared" si="2"/>
        <v/>
      </c>
      <c r="C30" s="25" t="str">
        <f>IF(DATA!H48="","",DATA!H48)</f>
        <v/>
      </c>
      <c r="D30" s="25" t="str">
        <f>IF(DATA!I48="","",DATA!I48)</f>
        <v/>
      </c>
      <c r="E30" s="23" t="str">
        <f>IF(DATA!J48="","",DATA!J48)</f>
        <v/>
      </c>
      <c r="F30" s="25" t="str">
        <f t="shared" si="3"/>
        <v/>
      </c>
      <c r="G30" s="104" t="str">
        <f>IF(DATA!K48="","",DATA!K48)</f>
        <v/>
      </c>
      <c r="H30" s="25" t="str">
        <f>IF(DATA!L48="","",DATA!L48)</f>
        <v/>
      </c>
      <c r="I30" s="25" t="str">
        <f>IF(DATA!M48="","",DATA!M48)</f>
        <v/>
      </c>
      <c r="J30" s="367"/>
      <c r="K30" s="25"/>
      <c r="L30" s="25"/>
      <c r="M30" s="15"/>
      <c r="N30" s="15"/>
      <c r="O30" s="15"/>
      <c r="P30" s="15"/>
      <c r="Q30" s="15" t="str">
        <f>CONCATENATE(DATA!G48,"-",DATA!F48)</f>
        <v>Aug-</v>
      </c>
      <c r="R30" s="15"/>
      <c r="S30" s="15"/>
      <c r="T30" s="15"/>
      <c r="U30" s="15"/>
      <c r="V30" s="15"/>
      <c r="W30" s="15"/>
      <c r="X30" s="15"/>
      <c r="Y30" s="15"/>
    </row>
    <row r="31" spans="1:25" ht="23.1" customHeight="1">
      <c r="A31" s="23" t="str">
        <f>IF(C31="","",43)</f>
        <v/>
      </c>
      <c r="B31" s="25" t="str">
        <f t="shared" si="2"/>
        <v/>
      </c>
      <c r="C31" s="25" t="str">
        <f>IF(DATA!H49="","",DATA!H49)</f>
        <v/>
      </c>
      <c r="D31" s="25" t="str">
        <f>IF(DATA!I49="","",DATA!I49)</f>
        <v/>
      </c>
      <c r="E31" s="23" t="str">
        <f>IF(DATA!J49="","",DATA!J49)</f>
        <v/>
      </c>
      <c r="F31" s="25" t="str">
        <f t="shared" si="3"/>
        <v/>
      </c>
      <c r="G31" s="104" t="str">
        <f>IF(DATA!K49="","",DATA!K49)</f>
        <v/>
      </c>
      <c r="H31" s="25" t="str">
        <f>IF(DATA!L49="","",DATA!L49)</f>
        <v/>
      </c>
      <c r="I31" s="25" t="str">
        <f>IF(DATA!M49="","",DATA!M49)</f>
        <v/>
      </c>
      <c r="J31" s="367"/>
      <c r="K31" s="25"/>
      <c r="L31" s="25"/>
      <c r="M31" s="15"/>
      <c r="N31" s="15"/>
      <c r="O31" s="15"/>
      <c r="P31" s="15"/>
      <c r="Q31" s="15" t="str">
        <f>CONCATENATE(DATA!G49,"-",DATA!F49)</f>
        <v>Sept-</v>
      </c>
      <c r="R31" s="15"/>
      <c r="S31" s="15"/>
      <c r="T31" s="15"/>
      <c r="U31" s="15"/>
      <c r="V31" s="15"/>
      <c r="W31" s="15"/>
      <c r="X31" s="15"/>
      <c r="Y31" s="15"/>
    </row>
    <row r="32" spans="1:25" ht="23.1" customHeight="1">
      <c r="A32" s="23" t="str">
        <f>IF(C32="","",44)</f>
        <v/>
      </c>
      <c r="B32" s="25" t="str">
        <f t="shared" si="2"/>
        <v/>
      </c>
      <c r="C32" s="25" t="str">
        <f>IF(DATA!H50="","",DATA!H50)</f>
        <v/>
      </c>
      <c r="D32" s="25" t="str">
        <f>IF(DATA!I50="","",DATA!I50)</f>
        <v/>
      </c>
      <c r="E32" s="23" t="str">
        <f>IF(DATA!J50="","",DATA!J50)</f>
        <v/>
      </c>
      <c r="F32" s="25" t="str">
        <f t="shared" si="3"/>
        <v/>
      </c>
      <c r="G32" s="104" t="str">
        <f>IF(DATA!K50="","",DATA!K50)</f>
        <v/>
      </c>
      <c r="H32" s="25" t="str">
        <f>IF(DATA!L50="","",DATA!L50)</f>
        <v/>
      </c>
      <c r="I32" s="25" t="str">
        <f>IF(DATA!M50="","",DATA!M50)</f>
        <v/>
      </c>
      <c r="J32" s="367"/>
      <c r="K32" s="25"/>
      <c r="L32" s="25"/>
      <c r="M32" s="15"/>
      <c r="N32" s="15"/>
      <c r="O32" s="15"/>
      <c r="P32" s="15"/>
      <c r="Q32" s="15" t="str">
        <f>CONCATENATE(DATA!G50,"-",DATA!F50)</f>
        <v>Oct-</v>
      </c>
      <c r="R32" s="15"/>
      <c r="S32" s="15"/>
      <c r="T32" s="15"/>
      <c r="U32" s="15"/>
      <c r="V32" s="15"/>
      <c r="W32" s="15"/>
      <c r="X32" s="15"/>
      <c r="Y32" s="15"/>
    </row>
    <row r="33" spans="1:25" ht="23.1" customHeight="1">
      <c r="A33" s="23" t="str">
        <f>IF(C33="","",45)</f>
        <v/>
      </c>
      <c r="B33" s="25" t="str">
        <f t="shared" si="2"/>
        <v/>
      </c>
      <c r="C33" s="25" t="str">
        <f>IF(DATA!H51="","",DATA!H51)</f>
        <v/>
      </c>
      <c r="D33" s="25" t="str">
        <f>IF(DATA!I51="","",DATA!I51)</f>
        <v/>
      </c>
      <c r="E33" s="23" t="str">
        <f>IF(DATA!J51="","",DATA!J51)</f>
        <v/>
      </c>
      <c r="F33" s="25" t="str">
        <f t="shared" si="3"/>
        <v/>
      </c>
      <c r="G33" s="104" t="str">
        <f>IF(DATA!K51="","",DATA!K51)</f>
        <v/>
      </c>
      <c r="H33" s="25" t="str">
        <f>IF(DATA!L51="","",DATA!L51)</f>
        <v/>
      </c>
      <c r="I33" s="25" t="str">
        <f>IF(DATA!M51="","",DATA!M51)</f>
        <v/>
      </c>
      <c r="J33" s="367"/>
      <c r="K33" s="25"/>
      <c r="L33" s="25"/>
      <c r="M33" s="15"/>
      <c r="N33" s="15"/>
      <c r="O33" s="15"/>
      <c r="P33" s="15"/>
      <c r="Q33" s="15" t="str">
        <f>CONCATENATE(DATA!G51,"-",DATA!F51)</f>
        <v>Nov-</v>
      </c>
      <c r="R33" s="15"/>
      <c r="S33" s="15"/>
      <c r="T33" s="15"/>
      <c r="U33" s="15"/>
      <c r="V33" s="15"/>
      <c r="W33" s="15"/>
      <c r="X33" s="15"/>
      <c r="Y33" s="15"/>
    </row>
    <row r="34" spans="1:25" ht="23.1" customHeight="1">
      <c r="A34" s="23" t="str">
        <f>IF(C34="","",46)</f>
        <v/>
      </c>
      <c r="B34" s="25" t="str">
        <f t="shared" si="2"/>
        <v/>
      </c>
      <c r="C34" s="25" t="str">
        <f>IF(DATA!H52="","",DATA!H52)</f>
        <v/>
      </c>
      <c r="D34" s="25" t="str">
        <f>IF(DATA!I52="","",DATA!I52)</f>
        <v/>
      </c>
      <c r="E34" s="23" t="str">
        <f>IF(DATA!J52="","",DATA!J52)</f>
        <v/>
      </c>
      <c r="F34" s="25" t="str">
        <f t="shared" si="3"/>
        <v/>
      </c>
      <c r="G34" s="104" t="str">
        <f>IF(DATA!K52="","",DATA!K52)</f>
        <v/>
      </c>
      <c r="H34" s="25" t="str">
        <f>IF(DATA!L52="","",DATA!L52)</f>
        <v/>
      </c>
      <c r="I34" s="25" t="str">
        <f>IF(DATA!M52="","",DATA!M52)</f>
        <v/>
      </c>
      <c r="J34" s="367"/>
      <c r="K34" s="25"/>
      <c r="L34" s="25"/>
      <c r="M34" s="15"/>
      <c r="N34" s="15"/>
      <c r="O34" s="15"/>
      <c r="P34" s="15"/>
      <c r="Q34" s="15" t="str">
        <f>CONCATENATE(DATA!G52,"-",DATA!F52)</f>
        <v>Dec-</v>
      </c>
      <c r="R34" s="219">
        <f>C37</f>
        <v>0</v>
      </c>
      <c r="S34" s="15"/>
      <c r="T34" s="15"/>
      <c r="U34" s="15"/>
      <c r="V34" s="15"/>
      <c r="W34" s="15"/>
      <c r="X34" s="15"/>
      <c r="Y34" s="15"/>
    </row>
    <row r="35" spans="1:25" ht="23.1" customHeight="1">
      <c r="A35" s="23" t="str">
        <f>IF(C35="","",47)</f>
        <v/>
      </c>
      <c r="B35" s="25" t="str">
        <f t="shared" si="2"/>
        <v/>
      </c>
      <c r="C35" s="25" t="str">
        <f>IF(DATA!H53="","",DATA!H53)</f>
        <v/>
      </c>
      <c r="D35" s="25" t="str">
        <f>IF(DATA!I53="","",DATA!I53)</f>
        <v/>
      </c>
      <c r="E35" s="23" t="str">
        <f>IF(DATA!J53="","",DATA!J53)</f>
        <v/>
      </c>
      <c r="F35" s="25" t="str">
        <f t="shared" si="3"/>
        <v/>
      </c>
      <c r="G35" s="104" t="str">
        <f>IF(DATA!K53="","",DATA!K53)</f>
        <v/>
      </c>
      <c r="H35" s="25" t="str">
        <f>IF(DATA!L53="","",DATA!L53)</f>
        <v/>
      </c>
      <c r="I35" s="25" t="str">
        <f>IF(DATA!M53="","",DATA!M53)</f>
        <v/>
      </c>
      <c r="J35" s="367"/>
      <c r="K35" s="25"/>
      <c r="L35" s="25"/>
      <c r="M35" s="15"/>
      <c r="N35" s="15"/>
      <c r="O35" s="15"/>
      <c r="P35" s="15"/>
      <c r="Q35" s="15" t="str">
        <f>CONCATENATE(DATA!G53,"-",DATA!F53)</f>
        <v>Jan-</v>
      </c>
      <c r="R35" s="219">
        <f>C38</f>
        <v>0</v>
      </c>
      <c r="S35" s="15"/>
      <c r="T35" s="15"/>
      <c r="U35" s="15"/>
      <c r="V35" s="15"/>
      <c r="W35" s="15"/>
      <c r="X35" s="15"/>
      <c r="Y35" s="15"/>
    </row>
    <row r="36" spans="1:25" ht="23.1" customHeight="1">
      <c r="A36" s="23" t="str">
        <f>IF(C36="","",48)</f>
        <v/>
      </c>
      <c r="B36" s="25" t="str">
        <f t="shared" si="2"/>
        <v/>
      </c>
      <c r="C36" s="25" t="str">
        <f>IF(DATA!H54="","",DATA!H54)</f>
        <v/>
      </c>
      <c r="D36" s="25" t="str">
        <f>IF(DATA!I54="","",DATA!I54)</f>
        <v/>
      </c>
      <c r="E36" s="23" t="str">
        <f>IF(DATA!J54="","",DATA!J54)</f>
        <v/>
      </c>
      <c r="F36" s="25" t="str">
        <f t="shared" si="3"/>
        <v/>
      </c>
      <c r="G36" s="104" t="str">
        <f>IF(DATA!K54="","",DATA!K54)</f>
        <v/>
      </c>
      <c r="H36" s="25" t="str">
        <f>IF(DATA!L54="","",DATA!L54)</f>
        <v/>
      </c>
      <c r="I36" s="25" t="str">
        <f>IF(DATA!M54="","",DATA!M54)</f>
        <v/>
      </c>
      <c r="J36" s="368"/>
      <c r="K36" s="25"/>
      <c r="L36" s="25"/>
      <c r="M36" s="15"/>
      <c r="N36" s="15"/>
      <c r="O36" s="15"/>
      <c r="P36" s="15"/>
      <c r="Q36" s="15" t="str">
        <f>CONCATENATE(DATA!G54,"-",DATA!F54)</f>
        <v>Feb-</v>
      </c>
      <c r="R36" s="219">
        <f>R34+R35</f>
        <v>0</v>
      </c>
      <c r="S36" s="15"/>
      <c r="T36" s="15"/>
      <c r="U36" s="15"/>
      <c r="V36" s="15"/>
      <c r="W36" s="15"/>
      <c r="X36" s="15"/>
      <c r="Y36" s="15"/>
    </row>
    <row r="37" spans="1:25" s="215" customFormat="1" ht="23.1" customHeight="1">
      <c r="A37" s="23"/>
      <c r="B37" s="217"/>
      <c r="C37" s="217"/>
      <c r="D37" s="25"/>
      <c r="E37" s="23"/>
      <c r="F37" s="25" t="str">
        <f>IF(R34=0,"",R34)</f>
        <v/>
      </c>
      <c r="G37" s="218"/>
      <c r="H37" s="217"/>
      <c r="I37" s="217"/>
      <c r="J37" s="214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215" customFormat="1" ht="23.1" customHeight="1">
      <c r="A38" s="23"/>
      <c r="B38" s="217"/>
      <c r="C38" s="217"/>
      <c r="D38" s="25"/>
      <c r="E38" s="23"/>
      <c r="F38" s="25" t="str">
        <f>IF(R35=0,"",R35)</f>
        <v/>
      </c>
      <c r="G38" s="218"/>
      <c r="H38" s="217"/>
      <c r="I38" s="217"/>
      <c r="J38" s="214"/>
      <c r="K38" s="25"/>
      <c r="L38" s="2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23.1" customHeight="1">
      <c r="A39" s="23"/>
      <c r="B39" s="24" t="s">
        <v>22</v>
      </c>
      <c r="C39" s="30">
        <f>DATA!T9+R36</f>
        <v>0</v>
      </c>
      <c r="D39" s="30">
        <f>DATA!U9</f>
        <v>0</v>
      </c>
      <c r="E39" s="30"/>
      <c r="F39" s="30">
        <f>DATA!V9+R36</f>
        <v>0</v>
      </c>
      <c r="G39" s="104"/>
      <c r="H39" s="25"/>
      <c r="I39" s="25"/>
      <c r="J39" s="27"/>
      <c r="K39" s="25"/>
      <c r="L39" s="2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23.1" customHeight="1">
      <c r="A40" s="25"/>
      <c r="B40" s="24" t="s">
        <v>60</v>
      </c>
      <c r="C40" s="29">
        <f>C9+C24+C39</f>
        <v>0</v>
      </c>
      <c r="D40" s="29">
        <f>D9+D24+D39</f>
        <v>0</v>
      </c>
      <c r="E40" s="29"/>
      <c r="F40" s="29">
        <f>F9+F24+F39</f>
        <v>0</v>
      </c>
      <c r="G40" s="25"/>
      <c r="H40" s="25"/>
      <c r="I40" s="25"/>
      <c r="J40" s="25"/>
      <c r="K40" s="25"/>
      <c r="L40" s="2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>
      <c r="A44" s="15"/>
      <c r="B44" s="15"/>
      <c r="C44" s="15"/>
      <c r="D44" s="15"/>
      <c r="E44" s="15"/>
      <c r="F44" s="15"/>
      <c r="G44" s="15"/>
      <c r="H44" s="15"/>
      <c r="I44" s="2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3:25"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3:25"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3:25"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3:25"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3:25"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3:25"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3:25"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3:25"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3:25"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</sheetData>
  <sheetProtection password="DB41" sheet="1" objects="1" scenarios="1" selectLockedCells="1"/>
  <mergeCells count="10">
    <mergeCell ref="A6:L6"/>
    <mergeCell ref="J10:J36"/>
    <mergeCell ref="A1:L1"/>
    <mergeCell ref="A2:L2"/>
    <mergeCell ref="A3:L3"/>
    <mergeCell ref="A4:L4"/>
    <mergeCell ref="A5:C5"/>
    <mergeCell ref="D5:G5"/>
    <mergeCell ref="A9:B9"/>
    <mergeCell ref="I5:L5"/>
  </mergeCells>
  <printOptions horizontalCentered="1" verticalCentered="1"/>
  <pageMargins left="0.45" right="0.45" top="0.5" bottom="0.5" header="0.3" footer="0.3"/>
  <pageSetup paperSize="9" scale="87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3"/>
  <sheetViews>
    <sheetView workbookViewId="0">
      <selection activeCell="B22" sqref="B22"/>
    </sheetView>
  </sheetViews>
  <sheetFormatPr defaultRowHeight="15"/>
  <cols>
    <col min="1" max="1" width="4" customWidth="1"/>
    <col min="2" max="2" width="10.85546875" customWidth="1"/>
    <col min="10" max="10" width="5.42578125" customWidth="1"/>
    <col min="11" max="11" width="7.28515625" customWidth="1"/>
    <col min="12" max="12" width="5.28515625" customWidth="1"/>
    <col min="17" max="17" width="9.140625" hidden="1" customWidth="1"/>
    <col min="18" max="18" width="0" hidden="1" customWidth="1"/>
  </cols>
  <sheetData>
    <row r="1" spans="1:33" ht="15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2.75" customHeight="1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5.75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.75">
      <c r="A4" s="369" t="s">
        <v>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8.75">
      <c r="A5" s="372" t="s">
        <v>4</v>
      </c>
      <c r="B5" s="373"/>
      <c r="C5" s="374"/>
      <c r="D5" s="375" t="str">
        <f>IF(DATA!D9="","",DATA!D9)</f>
        <v/>
      </c>
      <c r="E5" s="376"/>
      <c r="F5" s="376"/>
      <c r="G5" s="377"/>
      <c r="H5" s="204" t="s">
        <v>337</v>
      </c>
      <c r="I5" s="380" t="str">
        <f>IF(DATA!D11="","",DATA!D11)</f>
        <v/>
      </c>
      <c r="J5" s="381"/>
      <c r="K5" s="381"/>
      <c r="L5" s="38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3.5" customHeight="1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7" customHeight="1">
      <c r="A7" s="3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6"/>
      <c r="L7" s="1" t="s">
        <v>16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>
      <c r="A9" s="378" t="s">
        <v>133</v>
      </c>
      <c r="B9" s="379"/>
      <c r="C9" s="24">
        <f>'Page 2'!C40</f>
        <v>0</v>
      </c>
      <c r="D9" s="24">
        <f>'Page 2'!D40</f>
        <v>0</v>
      </c>
      <c r="E9" s="2"/>
      <c r="F9" s="24">
        <f>'Page 2'!F40</f>
        <v>0</v>
      </c>
      <c r="G9" s="2"/>
      <c r="H9" s="2"/>
      <c r="I9" s="2"/>
      <c r="J9" s="19"/>
      <c r="K9" s="2"/>
      <c r="L9" s="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2.5" customHeight="1">
      <c r="A10" s="23" t="str">
        <f>IF(C10="","",49)</f>
        <v/>
      </c>
      <c r="B10" s="25" t="str">
        <f>IF(C10="","",Q10)</f>
        <v/>
      </c>
      <c r="C10" s="25" t="str">
        <f>IF(DATA!H55="","",DATA!H55)</f>
        <v/>
      </c>
      <c r="D10" s="25" t="str">
        <f>IF(DATA!I55="","",DATA!I55)</f>
        <v/>
      </c>
      <c r="E10" s="23" t="str">
        <f>IF(DATA!J55="","",DATA!J55)</f>
        <v/>
      </c>
      <c r="F10" s="25" t="str">
        <f>IF(D10="",C10,C10+D10)</f>
        <v/>
      </c>
      <c r="G10" s="104" t="str">
        <f>IF(DATA!K55="","",DATA!K55)</f>
        <v/>
      </c>
      <c r="H10" s="25" t="str">
        <f>IF(DATA!L55="","",DATA!L55)</f>
        <v/>
      </c>
      <c r="I10" s="25" t="str">
        <f>IF(DATA!M55="","",DATA!M55)</f>
        <v/>
      </c>
      <c r="J10" s="366" t="str">
        <f>IF(DATA!D7="","",DATA!D7)</f>
        <v/>
      </c>
      <c r="K10" s="25"/>
      <c r="L10" s="25"/>
      <c r="M10" s="15"/>
      <c r="N10" s="15"/>
      <c r="O10" s="15"/>
      <c r="P10" s="15"/>
      <c r="Q10" s="15" t="str">
        <f>CONCATENATE(DATA!G55,"-",DATA!F55)</f>
        <v>March-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2.5" customHeight="1">
      <c r="A11" s="23" t="str">
        <f>IF(C11="","",50)</f>
        <v/>
      </c>
      <c r="B11" s="25" t="str">
        <f t="shared" ref="B11:B21" si="0">IF(C11="","",Q11)</f>
        <v/>
      </c>
      <c r="C11" s="25" t="str">
        <f>IF(DATA!H56="","",DATA!H56)</f>
        <v/>
      </c>
      <c r="D11" s="25" t="str">
        <f>IF(DATA!I56="","",DATA!I56)</f>
        <v/>
      </c>
      <c r="E11" s="23" t="str">
        <f>IF(DATA!J56="","",DATA!J56)</f>
        <v/>
      </c>
      <c r="F11" s="25" t="str">
        <f t="shared" ref="F11:F21" si="1">IF(D11="",C11,C11+D11)</f>
        <v/>
      </c>
      <c r="G11" s="104" t="str">
        <f>IF(DATA!K56="","",DATA!K56)</f>
        <v/>
      </c>
      <c r="H11" s="25" t="str">
        <f>IF(DATA!L56="","",DATA!L56)</f>
        <v/>
      </c>
      <c r="I11" s="25" t="str">
        <f>IF(DATA!M56="","",DATA!M56)</f>
        <v/>
      </c>
      <c r="J11" s="367"/>
      <c r="K11" s="25"/>
      <c r="L11" s="25"/>
      <c r="M11" s="15"/>
      <c r="N11" s="15"/>
      <c r="O11" s="15"/>
      <c r="P11" s="15"/>
      <c r="Q11" s="15" t="str">
        <f>CONCATENATE(DATA!G56,"-",DATA!F56)</f>
        <v>April-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2.5" customHeight="1">
      <c r="A12" s="23" t="str">
        <f>IF(C12="","",51)</f>
        <v/>
      </c>
      <c r="B12" s="25" t="str">
        <f t="shared" si="0"/>
        <v/>
      </c>
      <c r="C12" s="25" t="str">
        <f>IF(DATA!H57="","",DATA!H57)</f>
        <v/>
      </c>
      <c r="D12" s="25" t="str">
        <f>IF(DATA!I57="","",DATA!I57)</f>
        <v/>
      </c>
      <c r="E12" s="23" t="str">
        <f>IF(DATA!J57="","",DATA!J57)</f>
        <v/>
      </c>
      <c r="F12" s="25" t="str">
        <f t="shared" si="1"/>
        <v/>
      </c>
      <c r="G12" s="104" t="str">
        <f>IF(DATA!K57="","",DATA!K57)</f>
        <v/>
      </c>
      <c r="H12" s="25" t="str">
        <f>IF(DATA!L57="","",DATA!L57)</f>
        <v/>
      </c>
      <c r="I12" s="25" t="str">
        <f>IF(DATA!M57="","",DATA!M57)</f>
        <v/>
      </c>
      <c r="J12" s="367"/>
      <c r="K12" s="25"/>
      <c r="L12" s="25"/>
      <c r="M12" s="15"/>
      <c r="N12" s="15"/>
      <c r="O12" s="15"/>
      <c r="P12" s="15"/>
      <c r="Q12" s="15" t="str">
        <f>CONCATENATE(DATA!G57,"-",DATA!F57)</f>
        <v>May-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2.5" customHeight="1">
      <c r="A13" s="23" t="str">
        <f>IF(C13="","",52)</f>
        <v/>
      </c>
      <c r="B13" s="25" t="str">
        <f t="shared" si="0"/>
        <v/>
      </c>
      <c r="C13" s="25" t="str">
        <f>IF(DATA!H58="","",DATA!H58)</f>
        <v/>
      </c>
      <c r="D13" s="25" t="str">
        <f>IF(DATA!I58="","",DATA!I58)</f>
        <v/>
      </c>
      <c r="E13" s="23" t="str">
        <f>IF(DATA!J58="","",DATA!J58)</f>
        <v/>
      </c>
      <c r="F13" s="25" t="str">
        <f t="shared" si="1"/>
        <v/>
      </c>
      <c r="G13" s="104" t="str">
        <f>IF(DATA!K58="","",DATA!K58)</f>
        <v/>
      </c>
      <c r="H13" s="25" t="str">
        <f>IF(DATA!L58="","",DATA!L58)</f>
        <v/>
      </c>
      <c r="I13" s="25" t="str">
        <f>IF(DATA!M58="","",DATA!M58)</f>
        <v/>
      </c>
      <c r="J13" s="367"/>
      <c r="K13" s="25"/>
      <c r="L13" s="25"/>
      <c r="M13" s="15"/>
      <c r="N13" s="15"/>
      <c r="O13" s="15"/>
      <c r="P13" s="15"/>
      <c r="Q13" s="15" t="str">
        <f>CONCATENATE(DATA!G58,"-",DATA!F58)</f>
        <v>June-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2.5" customHeight="1">
      <c r="A14" s="23" t="str">
        <f>IF(C14="","",53)</f>
        <v/>
      </c>
      <c r="B14" s="25" t="str">
        <f t="shared" si="0"/>
        <v/>
      </c>
      <c r="C14" s="25" t="str">
        <f>IF(DATA!H59="","",DATA!H59)</f>
        <v/>
      </c>
      <c r="D14" s="25" t="str">
        <f>IF(DATA!I59="","",DATA!I59)</f>
        <v/>
      </c>
      <c r="E14" s="23" t="str">
        <f>IF(DATA!J59="","",DATA!J59)</f>
        <v/>
      </c>
      <c r="F14" s="25" t="str">
        <f t="shared" si="1"/>
        <v/>
      </c>
      <c r="G14" s="104" t="str">
        <f>IF(DATA!K59="","",DATA!K59)</f>
        <v/>
      </c>
      <c r="H14" s="25" t="str">
        <f>IF(DATA!L59="","",DATA!L59)</f>
        <v/>
      </c>
      <c r="I14" s="25" t="str">
        <f>IF(DATA!M59="","",DATA!M59)</f>
        <v/>
      </c>
      <c r="J14" s="367"/>
      <c r="K14" s="25"/>
      <c r="L14" s="25"/>
      <c r="M14" s="15"/>
      <c r="N14" s="15"/>
      <c r="O14" s="15"/>
      <c r="P14" s="15"/>
      <c r="Q14" s="15" t="str">
        <f>CONCATENATE(DATA!G59,"-",DATA!F59)</f>
        <v>July-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2.5" customHeight="1">
      <c r="A15" s="23" t="str">
        <f>IF(C15="","",54)</f>
        <v/>
      </c>
      <c r="B15" s="25" t="str">
        <f t="shared" si="0"/>
        <v/>
      </c>
      <c r="C15" s="25" t="str">
        <f>IF(DATA!H60="","",DATA!H60)</f>
        <v/>
      </c>
      <c r="D15" s="25" t="str">
        <f>IF(DATA!I60="","",DATA!I60)</f>
        <v/>
      </c>
      <c r="E15" s="23" t="str">
        <f>IF(DATA!J60="","",DATA!J60)</f>
        <v/>
      </c>
      <c r="F15" s="25" t="str">
        <f t="shared" si="1"/>
        <v/>
      </c>
      <c r="G15" s="104" t="str">
        <f>IF(DATA!K60="","",DATA!K60)</f>
        <v/>
      </c>
      <c r="H15" s="25" t="str">
        <f>IF(DATA!L60="","",DATA!L60)</f>
        <v/>
      </c>
      <c r="I15" s="25" t="str">
        <f>IF(DATA!M60="","",DATA!M60)</f>
        <v/>
      </c>
      <c r="J15" s="367"/>
      <c r="K15" s="25"/>
      <c r="L15" s="25"/>
      <c r="M15" s="15"/>
      <c r="N15" s="15"/>
      <c r="O15" s="15"/>
      <c r="P15" s="15"/>
      <c r="Q15" s="15" t="str">
        <f>CONCATENATE(DATA!G60,"-",DATA!F60)</f>
        <v>Aug-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2.5" customHeight="1">
      <c r="A16" s="23" t="str">
        <f>IF(C16="","",55)</f>
        <v/>
      </c>
      <c r="B16" s="25" t="str">
        <f t="shared" si="0"/>
        <v/>
      </c>
      <c r="C16" s="25" t="str">
        <f>IF(DATA!H61="","",DATA!H61)</f>
        <v/>
      </c>
      <c r="D16" s="25" t="str">
        <f>IF(DATA!I61="","",DATA!I61)</f>
        <v/>
      </c>
      <c r="E16" s="23" t="str">
        <f>IF(DATA!J61="","",DATA!J61)</f>
        <v/>
      </c>
      <c r="F16" s="25" t="str">
        <f t="shared" si="1"/>
        <v/>
      </c>
      <c r="G16" s="104" t="str">
        <f>IF(DATA!K61="","",DATA!K61)</f>
        <v/>
      </c>
      <c r="H16" s="25" t="str">
        <f>IF(DATA!L61="","",DATA!L61)</f>
        <v/>
      </c>
      <c r="I16" s="25" t="str">
        <f>IF(DATA!M61="","",DATA!M61)</f>
        <v/>
      </c>
      <c r="J16" s="367"/>
      <c r="K16" s="25"/>
      <c r="L16" s="25"/>
      <c r="M16" s="15"/>
      <c r="N16" s="15"/>
      <c r="O16" s="15"/>
      <c r="P16" s="15"/>
      <c r="Q16" s="15" t="str">
        <f>CONCATENATE(DATA!G61,"-",DATA!F61)</f>
        <v>Sept-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2.5" customHeight="1">
      <c r="A17" s="23" t="str">
        <f>IF(C17="","",56)</f>
        <v/>
      </c>
      <c r="B17" s="25" t="str">
        <f t="shared" si="0"/>
        <v/>
      </c>
      <c r="C17" s="25" t="str">
        <f>IF(DATA!H62="","",DATA!H62)</f>
        <v/>
      </c>
      <c r="D17" s="25" t="str">
        <f>IF(DATA!I62="","",DATA!I62)</f>
        <v/>
      </c>
      <c r="E17" s="23" t="str">
        <f>IF(DATA!J62="","",DATA!J62)</f>
        <v/>
      </c>
      <c r="F17" s="25" t="str">
        <f t="shared" si="1"/>
        <v/>
      </c>
      <c r="G17" s="104" t="str">
        <f>IF(DATA!K62="","",DATA!K62)</f>
        <v/>
      </c>
      <c r="H17" s="25" t="str">
        <f>IF(DATA!L62="","",DATA!L62)</f>
        <v/>
      </c>
      <c r="I17" s="25" t="str">
        <f>IF(DATA!M62="","",DATA!M62)</f>
        <v/>
      </c>
      <c r="J17" s="367"/>
      <c r="K17" s="25"/>
      <c r="L17" s="25"/>
      <c r="M17" s="15"/>
      <c r="N17" s="15"/>
      <c r="O17" s="15"/>
      <c r="P17" s="15"/>
      <c r="Q17" s="15" t="str">
        <f>CONCATENATE(DATA!G62,"-",DATA!F62)</f>
        <v>Oct-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2.5" customHeight="1">
      <c r="A18" s="23" t="str">
        <f>IF(C18="","",57)</f>
        <v/>
      </c>
      <c r="B18" s="25" t="str">
        <f t="shared" si="0"/>
        <v/>
      </c>
      <c r="C18" s="25" t="str">
        <f>IF(DATA!H63="","",DATA!H63)</f>
        <v/>
      </c>
      <c r="D18" s="25" t="str">
        <f>IF(DATA!I63="","",DATA!I63)</f>
        <v/>
      </c>
      <c r="E18" s="23" t="str">
        <f>IF(DATA!J63="","",DATA!J63)</f>
        <v/>
      </c>
      <c r="F18" s="25" t="str">
        <f t="shared" si="1"/>
        <v/>
      </c>
      <c r="G18" s="104" t="str">
        <f>IF(DATA!K63="","",DATA!K63)</f>
        <v/>
      </c>
      <c r="H18" s="25" t="str">
        <f>IF(DATA!L63="","",DATA!L63)</f>
        <v/>
      </c>
      <c r="I18" s="25" t="str">
        <f>IF(DATA!M63="","",DATA!M63)</f>
        <v/>
      </c>
      <c r="J18" s="367"/>
      <c r="K18" s="25"/>
      <c r="L18" s="25"/>
      <c r="M18" s="15"/>
      <c r="N18" s="15"/>
      <c r="O18" s="15"/>
      <c r="P18" s="15"/>
      <c r="Q18" s="15" t="str">
        <f>CONCATENATE(DATA!G63,"-",DATA!F63)</f>
        <v>Nov-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2.5" customHeight="1">
      <c r="A19" s="23" t="str">
        <f>IF(C19="","",58)</f>
        <v/>
      </c>
      <c r="B19" s="25" t="str">
        <f t="shared" si="0"/>
        <v/>
      </c>
      <c r="C19" s="25" t="str">
        <f>IF(DATA!H64="","",DATA!H64)</f>
        <v/>
      </c>
      <c r="D19" s="25" t="str">
        <f>IF(DATA!I64="","",DATA!I64)</f>
        <v/>
      </c>
      <c r="E19" s="23" t="str">
        <f>IF(DATA!J64="","",DATA!J64)</f>
        <v/>
      </c>
      <c r="F19" s="25" t="str">
        <f t="shared" si="1"/>
        <v/>
      </c>
      <c r="G19" s="104" t="str">
        <f>IF(DATA!K64="","",DATA!K64)</f>
        <v/>
      </c>
      <c r="H19" s="25" t="str">
        <f>IF(DATA!L64="","",DATA!L64)</f>
        <v/>
      </c>
      <c r="I19" s="25" t="str">
        <f>IF(DATA!M64="","",DATA!M64)</f>
        <v/>
      </c>
      <c r="J19" s="367"/>
      <c r="K19" s="25"/>
      <c r="L19" s="25"/>
      <c r="M19" s="15"/>
      <c r="N19" s="15"/>
      <c r="O19" s="15"/>
      <c r="P19" s="15"/>
      <c r="Q19" s="15" t="str">
        <f>CONCATENATE(DATA!G64,"-",DATA!F64)</f>
        <v>Dec-</v>
      </c>
      <c r="R19" s="219">
        <f>C22</f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2.5" customHeight="1">
      <c r="A20" s="23" t="str">
        <f>IF(C20="","",59)</f>
        <v/>
      </c>
      <c r="B20" s="25" t="str">
        <f t="shared" si="0"/>
        <v/>
      </c>
      <c r="C20" s="25" t="str">
        <f>IF(DATA!H65="","",DATA!H65)</f>
        <v/>
      </c>
      <c r="D20" s="25" t="str">
        <f>IF(DATA!I65="","",DATA!I65)</f>
        <v/>
      </c>
      <c r="E20" s="23" t="str">
        <f>IF(DATA!J65="","",DATA!J65)</f>
        <v/>
      </c>
      <c r="F20" s="25" t="str">
        <f t="shared" si="1"/>
        <v/>
      </c>
      <c r="G20" s="104" t="str">
        <f>IF(DATA!K65="","",DATA!K65)</f>
        <v/>
      </c>
      <c r="H20" s="25" t="str">
        <f>IF(DATA!L65="","",DATA!L65)</f>
        <v/>
      </c>
      <c r="I20" s="25" t="str">
        <f>IF(DATA!M65="","",DATA!M65)</f>
        <v/>
      </c>
      <c r="J20" s="367"/>
      <c r="K20" s="25"/>
      <c r="L20" s="25"/>
      <c r="M20" s="15"/>
      <c r="N20" s="15"/>
      <c r="O20" s="15"/>
      <c r="P20" s="15"/>
      <c r="Q20" s="15" t="str">
        <f>CONCATENATE(DATA!G65,"-",DATA!F65)</f>
        <v>Jan-</v>
      </c>
      <c r="R20" s="219">
        <f>C23</f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2.5" customHeight="1">
      <c r="A21" s="23" t="str">
        <f>IF(C21="","",60)</f>
        <v/>
      </c>
      <c r="B21" s="25" t="str">
        <f t="shared" si="0"/>
        <v/>
      </c>
      <c r="C21" s="25" t="str">
        <f>IF(DATA!H66="","",DATA!H66)</f>
        <v/>
      </c>
      <c r="D21" s="25" t="str">
        <f>IF(DATA!I66="","",DATA!I66)</f>
        <v/>
      </c>
      <c r="E21" s="23" t="str">
        <f>IF(DATA!J66="","",DATA!J66)</f>
        <v/>
      </c>
      <c r="F21" s="25" t="str">
        <f t="shared" si="1"/>
        <v/>
      </c>
      <c r="G21" s="104" t="str">
        <f>IF(DATA!K66="","",DATA!K66)</f>
        <v/>
      </c>
      <c r="H21" s="25" t="str">
        <f>IF(DATA!L66="","",DATA!L66)</f>
        <v/>
      </c>
      <c r="I21" s="25" t="str">
        <f>IF(DATA!M66="","",DATA!M66)</f>
        <v/>
      </c>
      <c r="J21" s="367"/>
      <c r="K21" s="25"/>
      <c r="L21" s="25"/>
      <c r="M21" s="15"/>
      <c r="N21" s="15"/>
      <c r="O21" s="15"/>
      <c r="P21" s="15"/>
      <c r="Q21" s="15" t="str">
        <f>CONCATENATE(DATA!G66,"-",DATA!F66)</f>
        <v>Feb-</v>
      </c>
      <c r="R21" s="219">
        <f>R19+R20</f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15" customFormat="1" ht="22.5" customHeight="1">
      <c r="A22" s="23"/>
      <c r="B22" s="217"/>
      <c r="C22" s="217"/>
      <c r="D22" s="25"/>
      <c r="E22" s="23"/>
      <c r="F22" s="25" t="str">
        <f>IF(R19=0,"",R19)</f>
        <v/>
      </c>
      <c r="G22" s="218"/>
      <c r="H22" s="217"/>
      <c r="I22" s="217"/>
      <c r="J22" s="367"/>
      <c r="K22" s="25"/>
      <c r="L22" s="2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215" customFormat="1" ht="22.5" customHeight="1">
      <c r="A23" s="23"/>
      <c r="B23" s="217"/>
      <c r="C23" s="217"/>
      <c r="D23" s="25"/>
      <c r="E23" s="23"/>
      <c r="F23" s="25" t="str">
        <f>IF(R20=0,"",R20)</f>
        <v/>
      </c>
      <c r="G23" s="218"/>
      <c r="H23" s="217"/>
      <c r="I23" s="217"/>
      <c r="J23" s="367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2.5" customHeight="1">
      <c r="A24" s="23"/>
      <c r="B24" s="24" t="s">
        <v>22</v>
      </c>
      <c r="C24" s="184">
        <f>DATA!T10+R21</f>
        <v>0</v>
      </c>
      <c r="D24" s="184">
        <f>DATA!U10</f>
        <v>0</v>
      </c>
      <c r="E24" s="21"/>
      <c r="F24" s="20">
        <f>DATA!V10+R21</f>
        <v>0</v>
      </c>
      <c r="G24" s="105"/>
      <c r="H24" s="25"/>
      <c r="I24" s="25"/>
      <c r="J24" s="367"/>
      <c r="K24" s="25"/>
      <c r="L24" s="2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2.5" customHeight="1">
      <c r="A25" s="23" t="str">
        <f>IF(C25="","",61)</f>
        <v/>
      </c>
      <c r="B25" s="25" t="str">
        <f>IF(C25="","",Q25)</f>
        <v/>
      </c>
      <c r="C25" s="25" t="str">
        <f>IF(DATA!H67="","",DATA!H67)</f>
        <v/>
      </c>
      <c r="D25" s="25" t="str">
        <f>IF(DATA!I67="","",DATA!I67)</f>
        <v/>
      </c>
      <c r="E25" s="23" t="str">
        <f>IF(DATA!J67="","",DATA!J67)</f>
        <v/>
      </c>
      <c r="F25" s="25" t="str">
        <f>IF(D25="",C25,C25+D25)</f>
        <v/>
      </c>
      <c r="G25" s="104" t="str">
        <f>IF(DATA!K67="","",DATA!K67)</f>
        <v/>
      </c>
      <c r="H25" s="25" t="str">
        <f>IF(DATA!L67="","",DATA!L67)</f>
        <v/>
      </c>
      <c r="I25" s="25" t="str">
        <f>IF(DATA!M67="","",DATA!M67)</f>
        <v/>
      </c>
      <c r="J25" s="367"/>
      <c r="K25" s="25"/>
      <c r="L25" s="25"/>
      <c r="M25" s="15"/>
      <c r="N25" s="15"/>
      <c r="O25" s="15"/>
      <c r="P25" s="15"/>
      <c r="Q25" s="15" t="str">
        <f>CONCATENATE(DATA!G67,"-",DATA!F67)</f>
        <v>March-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2.5" customHeight="1">
      <c r="A26" s="23" t="str">
        <f>IF(C26="","",62)</f>
        <v/>
      </c>
      <c r="B26" s="25" t="str">
        <f t="shared" ref="B26:B36" si="2">IF(C26="","",Q26)</f>
        <v/>
      </c>
      <c r="C26" s="25" t="str">
        <f>IF(DATA!H68="","",DATA!H68)</f>
        <v/>
      </c>
      <c r="D26" s="25" t="str">
        <f>IF(DATA!I68="","",DATA!I68)</f>
        <v/>
      </c>
      <c r="E26" s="23" t="str">
        <f>IF(DATA!J68="","",DATA!J68)</f>
        <v/>
      </c>
      <c r="F26" s="25" t="str">
        <f t="shared" ref="F26:F36" si="3">IF(D26="",C26,C26+D26)</f>
        <v/>
      </c>
      <c r="G26" s="104" t="str">
        <f>IF(DATA!K68="","",DATA!K68)</f>
        <v/>
      </c>
      <c r="H26" s="25" t="str">
        <f>IF(DATA!L68="","",DATA!L68)</f>
        <v/>
      </c>
      <c r="I26" s="25" t="str">
        <f>IF(DATA!M68="","",DATA!M68)</f>
        <v/>
      </c>
      <c r="J26" s="367"/>
      <c r="K26" s="25"/>
      <c r="L26" s="25"/>
      <c r="M26" s="15"/>
      <c r="N26" s="15"/>
      <c r="O26" s="15"/>
      <c r="P26" s="15"/>
      <c r="Q26" s="15" t="str">
        <f>CONCATENATE(DATA!G68,"-",DATA!F68)</f>
        <v>April-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2.5" customHeight="1">
      <c r="A27" s="23" t="str">
        <f>IF(C27="","",63)</f>
        <v/>
      </c>
      <c r="B27" s="25" t="str">
        <f t="shared" si="2"/>
        <v/>
      </c>
      <c r="C27" s="25" t="str">
        <f>IF(DATA!H69="","",DATA!H69)</f>
        <v/>
      </c>
      <c r="D27" s="25" t="str">
        <f>IF(DATA!I69="","",DATA!I69)</f>
        <v/>
      </c>
      <c r="E27" s="23" t="str">
        <f>IF(DATA!J69="","",DATA!J69)</f>
        <v/>
      </c>
      <c r="F27" s="25" t="str">
        <f t="shared" si="3"/>
        <v/>
      </c>
      <c r="G27" s="104" t="str">
        <f>IF(DATA!K69="","",DATA!K69)</f>
        <v/>
      </c>
      <c r="H27" s="25" t="str">
        <f>IF(DATA!L69="","",DATA!L69)</f>
        <v/>
      </c>
      <c r="I27" s="25" t="str">
        <f>IF(DATA!M69="","",DATA!M69)</f>
        <v/>
      </c>
      <c r="J27" s="367"/>
      <c r="K27" s="25"/>
      <c r="L27" s="25"/>
      <c r="M27" s="15"/>
      <c r="N27" s="15"/>
      <c r="O27" s="15"/>
      <c r="P27" s="15"/>
      <c r="Q27" s="15" t="str">
        <f>CONCATENATE(DATA!G69,"-",DATA!F69)</f>
        <v>May-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2.5" customHeight="1">
      <c r="A28" s="23" t="str">
        <f>IF(C28="","",64)</f>
        <v/>
      </c>
      <c r="B28" s="25" t="str">
        <f t="shared" si="2"/>
        <v/>
      </c>
      <c r="C28" s="25" t="str">
        <f>IF(DATA!H70="","",DATA!H70)</f>
        <v/>
      </c>
      <c r="D28" s="25" t="str">
        <f>IF(DATA!I70="","",DATA!I70)</f>
        <v/>
      </c>
      <c r="E28" s="23" t="str">
        <f>IF(DATA!J70="","",DATA!J70)</f>
        <v/>
      </c>
      <c r="F28" s="25" t="str">
        <f t="shared" si="3"/>
        <v/>
      </c>
      <c r="G28" s="104" t="str">
        <f>IF(DATA!K70="","",DATA!K70)</f>
        <v/>
      </c>
      <c r="H28" s="25" t="str">
        <f>IF(DATA!L70="","",DATA!L70)</f>
        <v/>
      </c>
      <c r="I28" s="25" t="str">
        <f>IF(DATA!M70="","",DATA!M70)</f>
        <v/>
      </c>
      <c r="J28" s="367"/>
      <c r="K28" s="25"/>
      <c r="L28" s="25"/>
      <c r="M28" s="15"/>
      <c r="N28" s="15"/>
      <c r="O28" s="15"/>
      <c r="P28" s="15"/>
      <c r="Q28" s="15" t="str">
        <f>CONCATENATE(DATA!G70,"-",DATA!F70)</f>
        <v>June-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2.5" customHeight="1">
      <c r="A29" s="23" t="str">
        <f>IF(C29="","",65)</f>
        <v/>
      </c>
      <c r="B29" s="25" t="str">
        <f t="shared" si="2"/>
        <v/>
      </c>
      <c r="C29" s="25" t="str">
        <f>IF(DATA!H71="","",DATA!H71)</f>
        <v/>
      </c>
      <c r="D29" s="25" t="str">
        <f>IF(DATA!I71="","",DATA!I71)</f>
        <v/>
      </c>
      <c r="E29" s="23" t="str">
        <f>IF(DATA!J71="","",DATA!J71)</f>
        <v/>
      </c>
      <c r="F29" s="25" t="str">
        <f t="shared" si="3"/>
        <v/>
      </c>
      <c r="G29" s="104" t="str">
        <f>IF(DATA!K71="","",DATA!K71)</f>
        <v/>
      </c>
      <c r="H29" s="25" t="str">
        <f>IF(DATA!L71="","",DATA!L71)</f>
        <v/>
      </c>
      <c r="I29" s="25" t="str">
        <f>IF(DATA!M71="","",DATA!M71)</f>
        <v/>
      </c>
      <c r="J29" s="367"/>
      <c r="K29" s="25"/>
      <c r="L29" s="25"/>
      <c r="M29" s="15"/>
      <c r="N29" s="15"/>
      <c r="O29" s="15"/>
      <c r="P29" s="15"/>
      <c r="Q29" s="15" t="str">
        <f>CONCATENATE(DATA!G71,"-",DATA!F71)</f>
        <v>July-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2.5" customHeight="1">
      <c r="A30" s="23" t="str">
        <f>IF(C30="","",66)</f>
        <v/>
      </c>
      <c r="B30" s="25" t="str">
        <f t="shared" si="2"/>
        <v/>
      </c>
      <c r="C30" s="25" t="str">
        <f>IF(DATA!H72="","",DATA!H72)</f>
        <v/>
      </c>
      <c r="D30" s="25" t="str">
        <f>IF(DATA!I72="","",DATA!I72)</f>
        <v/>
      </c>
      <c r="E30" s="23" t="str">
        <f>IF(DATA!J72="","",DATA!J72)</f>
        <v/>
      </c>
      <c r="F30" s="25" t="str">
        <f t="shared" si="3"/>
        <v/>
      </c>
      <c r="G30" s="104" t="str">
        <f>IF(DATA!K72="","",DATA!K72)</f>
        <v/>
      </c>
      <c r="H30" s="25" t="str">
        <f>IF(DATA!L72="","",DATA!L72)</f>
        <v/>
      </c>
      <c r="I30" s="25" t="str">
        <f>IF(DATA!M72="","",DATA!M72)</f>
        <v/>
      </c>
      <c r="J30" s="367"/>
      <c r="K30" s="25"/>
      <c r="L30" s="25"/>
      <c r="M30" s="15"/>
      <c r="N30" s="15"/>
      <c r="O30" s="15"/>
      <c r="P30" s="15"/>
      <c r="Q30" s="15" t="str">
        <f>CONCATENATE(DATA!G72,"-",DATA!F72)</f>
        <v>Aug-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2.5" customHeight="1">
      <c r="A31" s="23" t="str">
        <f>IF(C31="","",67)</f>
        <v/>
      </c>
      <c r="B31" s="25" t="str">
        <f t="shared" si="2"/>
        <v/>
      </c>
      <c r="C31" s="25" t="str">
        <f>IF(DATA!H73="","",DATA!H73)</f>
        <v/>
      </c>
      <c r="D31" s="25" t="str">
        <f>IF(DATA!I73="","",DATA!I73)</f>
        <v/>
      </c>
      <c r="E31" s="23" t="str">
        <f>IF(DATA!J73="","",DATA!J73)</f>
        <v/>
      </c>
      <c r="F31" s="25" t="str">
        <f t="shared" si="3"/>
        <v/>
      </c>
      <c r="G31" s="104" t="str">
        <f>IF(DATA!K73="","",DATA!K73)</f>
        <v/>
      </c>
      <c r="H31" s="25" t="str">
        <f>IF(DATA!L73="","",DATA!L73)</f>
        <v/>
      </c>
      <c r="I31" s="25" t="str">
        <f>IF(DATA!M73="","",DATA!M73)</f>
        <v/>
      </c>
      <c r="J31" s="367"/>
      <c r="K31" s="25"/>
      <c r="L31" s="25"/>
      <c r="M31" s="15"/>
      <c r="N31" s="15"/>
      <c r="O31" s="15"/>
      <c r="P31" s="15"/>
      <c r="Q31" s="15" t="str">
        <f>CONCATENATE(DATA!G73,"-",DATA!F73)</f>
        <v>Sept-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2.5" customHeight="1">
      <c r="A32" s="23" t="str">
        <f>IF(C32="","",68)</f>
        <v/>
      </c>
      <c r="B32" s="25" t="str">
        <f t="shared" si="2"/>
        <v/>
      </c>
      <c r="C32" s="25" t="str">
        <f>IF(DATA!H74="","",DATA!H74)</f>
        <v/>
      </c>
      <c r="D32" s="25" t="str">
        <f>IF(DATA!I74="","",DATA!I74)</f>
        <v/>
      </c>
      <c r="E32" s="23" t="str">
        <f>IF(DATA!J74="","",DATA!J74)</f>
        <v/>
      </c>
      <c r="F32" s="25" t="str">
        <f t="shared" si="3"/>
        <v/>
      </c>
      <c r="G32" s="104" t="str">
        <f>IF(DATA!K74="","",DATA!K74)</f>
        <v/>
      </c>
      <c r="H32" s="25" t="str">
        <f>IF(DATA!L74="","",DATA!L74)</f>
        <v/>
      </c>
      <c r="I32" s="25" t="str">
        <f>IF(DATA!M74="","",DATA!M74)</f>
        <v/>
      </c>
      <c r="J32" s="367"/>
      <c r="K32" s="25"/>
      <c r="L32" s="25"/>
      <c r="M32" s="15"/>
      <c r="N32" s="15"/>
      <c r="O32" s="15"/>
      <c r="P32" s="15"/>
      <c r="Q32" s="15" t="str">
        <f>CONCATENATE(DATA!G74,"-",DATA!F74)</f>
        <v>Oct-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2.5" customHeight="1">
      <c r="A33" s="23" t="str">
        <f>IF(C33="","",69)</f>
        <v/>
      </c>
      <c r="B33" s="25" t="str">
        <f t="shared" si="2"/>
        <v/>
      </c>
      <c r="C33" s="25" t="str">
        <f>IF(DATA!H75="","",DATA!H75)</f>
        <v/>
      </c>
      <c r="D33" s="25" t="str">
        <f>IF(DATA!I75="","",DATA!I75)</f>
        <v/>
      </c>
      <c r="E33" s="23" t="str">
        <f>IF(DATA!J75="","",DATA!J75)</f>
        <v/>
      </c>
      <c r="F33" s="25" t="str">
        <f t="shared" si="3"/>
        <v/>
      </c>
      <c r="G33" s="104" t="str">
        <f>IF(DATA!K75="","",DATA!K75)</f>
        <v/>
      </c>
      <c r="H33" s="25" t="str">
        <f>IF(DATA!L75="","",DATA!L75)</f>
        <v/>
      </c>
      <c r="I33" s="25" t="str">
        <f>IF(DATA!M75="","",DATA!M75)</f>
        <v/>
      </c>
      <c r="J33" s="367"/>
      <c r="K33" s="25"/>
      <c r="L33" s="25"/>
      <c r="M33" s="15"/>
      <c r="N33" s="15"/>
      <c r="O33" s="15"/>
      <c r="P33" s="15"/>
      <c r="Q33" s="15" t="str">
        <f>CONCATENATE(DATA!G75,"-",DATA!F75)</f>
        <v>Nov-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2.5" customHeight="1">
      <c r="A34" s="23" t="str">
        <f>IF(C34="","",70)</f>
        <v/>
      </c>
      <c r="B34" s="25" t="str">
        <f t="shared" si="2"/>
        <v/>
      </c>
      <c r="C34" s="25" t="str">
        <f>IF(DATA!H76="","",DATA!H76)</f>
        <v/>
      </c>
      <c r="D34" s="25" t="str">
        <f>IF(DATA!I76="","",DATA!I76)</f>
        <v/>
      </c>
      <c r="E34" s="23" t="str">
        <f>IF(DATA!J76="","",DATA!J76)</f>
        <v/>
      </c>
      <c r="F34" s="25" t="str">
        <f t="shared" si="3"/>
        <v/>
      </c>
      <c r="G34" s="104" t="str">
        <f>IF(DATA!K76="","",DATA!K76)</f>
        <v/>
      </c>
      <c r="H34" s="25" t="str">
        <f>IF(DATA!L76="","",DATA!L76)</f>
        <v/>
      </c>
      <c r="I34" s="25" t="str">
        <f>IF(DATA!M76="","",DATA!M76)</f>
        <v/>
      </c>
      <c r="J34" s="367"/>
      <c r="K34" s="25"/>
      <c r="L34" s="25"/>
      <c r="M34" s="15"/>
      <c r="N34" s="15"/>
      <c r="O34" s="15"/>
      <c r="P34" s="15"/>
      <c r="Q34" s="15" t="str">
        <f>CONCATENATE(DATA!G76,"-",DATA!F76)</f>
        <v>Dec-</v>
      </c>
      <c r="R34" s="219">
        <f>C37</f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2.5" customHeight="1">
      <c r="A35" s="23" t="str">
        <f>IF(C35="","",71)</f>
        <v/>
      </c>
      <c r="B35" s="25" t="str">
        <f t="shared" si="2"/>
        <v/>
      </c>
      <c r="C35" s="25" t="str">
        <f>IF(DATA!H77="","",DATA!H77)</f>
        <v/>
      </c>
      <c r="D35" s="25" t="str">
        <f>IF(DATA!I77="","",DATA!I77)</f>
        <v/>
      </c>
      <c r="E35" s="23" t="str">
        <f>IF(DATA!J77="","",DATA!J77)</f>
        <v/>
      </c>
      <c r="F35" s="25" t="str">
        <f t="shared" si="3"/>
        <v/>
      </c>
      <c r="G35" s="104" t="str">
        <f>IF(DATA!K77="","",DATA!K77)</f>
        <v/>
      </c>
      <c r="H35" s="25" t="str">
        <f>IF(DATA!L77="","",DATA!L77)</f>
        <v/>
      </c>
      <c r="I35" s="25" t="str">
        <f>IF(DATA!M77="","",DATA!M77)</f>
        <v/>
      </c>
      <c r="J35" s="367"/>
      <c r="K35" s="25"/>
      <c r="L35" s="25"/>
      <c r="M35" s="15"/>
      <c r="N35" s="15"/>
      <c r="O35" s="15"/>
      <c r="P35" s="15"/>
      <c r="Q35" s="15" t="str">
        <f>CONCATENATE(DATA!G77,"-",DATA!F77)</f>
        <v>Jan-</v>
      </c>
      <c r="R35" s="219">
        <f>C38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2.5" customHeight="1">
      <c r="A36" s="23" t="str">
        <f>IF(C36="","",72)</f>
        <v/>
      </c>
      <c r="B36" s="25" t="str">
        <f t="shared" si="2"/>
        <v/>
      </c>
      <c r="C36" s="25" t="str">
        <f>IF(DATA!H78="","",DATA!H78)</f>
        <v/>
      </c>
      <c r="D36" s="25" t="str">
        <f>IF(DATA!I78="","",DATA!I78)</f>
        <v/>
      </c>
      <c r="E36" s="23" t="str">
        <f>IF(DATA!J78="","",DATA!J78)</f>
        <v/>
      </c>
      <c r="F36" s="25" t="str">
        <f t="shared" si="3"/>
        <v/>
      </c>
      <c r="G36" s="104" t="str">
        <f>IF(DATA!K78="","",DATA!K78)</f>
        <v/>
      </c>
      <c r="H36" s="25" t="str">
        <f>IF(DATA!L78="","",DATA!L78)</f>
        <v/>
      </c>
      <c r="I36" s="25" t="str">
        <f>IF(DATA!M78="","",DATA!M78)</f>
        <v/>
      </c>
      <c r="J36" s="368"/>
      <c r="K36" s="25"/>
      <c r="L36" s="25"/>
      <c r="M36" s="15"/>
      <c r="N36" s="15"/>
      <c r="O36" s="15"/>
      <c r="P36" s="15"/>
      <c r="Q36" s="15" t="str">
        <f>CONCATENATE(DATA!G78,"-",DATA!F78)</f>
        <v>Feb-</v>
      </c>
      <c r="R36" s="219">
        <f>R34+R35</f>
        <v>0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215" customFormat="1" ht="22.5" customHeight="1">
      <c r="A37" s="23"/>
      <c r="B37" s="217"/>
      <c r="C37" s="217"/>
      <c r="D37" s="25"/>
      <c r="E37" s="23"/>
      <c r="F37" s="25" t="str">
        <f>IF(R34=0,"",R34)</f>
        <v/>
      </c>
      <c r="G37" s="218"/>
      <c r="H37" s="217"/>
      <c r="I37" s="217"/>
      <c r="J37" s="214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215" customFormat="1" ht="22.5" customHeight="1">
      <c r="A38" s="23"/>
      <c r="B38" s="217"/>
      <c r="C38" s="217"/>
      <c r="D38" s="25"/>
      <c r="E38" s="23"/>
      <c r="F38" s="25" t="str">
        <f>IF(R35=0,"",R35)</f>
        <v/>
      </c>
      <c r="G38" s="218"/>
      <c r="H38" s="217"/>
      <c r="I38" s="217"/>
      <c r="J38" s="214"/>
      <c r="K38" s="25"/>
      <c r="L38" s="2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22.5" customHeight="1">
      <c r="A39" s="23"/>
      <c r="B39" s="24" t="s">
        <v>22</v>
      </c>
      <c r="C39" s="185">
        <f>DATA!T11+R36</f>
        <v>0</v>
      </c>
      <c r="D39" s="185">
        <f>DATA!U11</f>
        <v>0</v>
      </c>
      <c r="E39" s="30"/>
      <c r="F39" s="30">
        <f>DATA!V11+R36</f>
        <v>0</v>
      </c>
      <c r="G39" s="104"/>
      <c r="H39" s="25"/>
      <c r="I39" s="25"/>
      <c r="J39" s="172"/>
      <c r="K39" s="25"/>
      <c r="L39" s="2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22.5" customHeight="1">
      <c r="A40" s="25"/>
      <c r="B40" s="24" t="s">
        <v>60</v>
      </c>
      <c r="C40" s="220">
        <f>C9+C24+C39</f>
        <v>0</v>
      </c>
      <c r="D40" s="220">
        <f>D9+D24+D39</f>
        <v>0</v>
      </c>
      <c r="E40" s="29"/>
      <c r="F40" s="29">
        <f>F9+F24+F39</f>
        <v>0</v>
      </c>
      <c r="G40" s="25"/>
      <c r="H40" s="25"/>
      <c r="I40" s="25"/>
      <c r="J40" s="25"/>
      <c r="K40" s="25"/>
      <c r="L40" s="2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</sheetData>
  <sheetProtection password="DB41" sheet="1" objects="1" scenarios="1" selectLockedCells="1"/>
  <mergeCells count="10">
    <mergeCell ref="A6:L6"/>
    <mergeCell ref="A9:B9"/>
    <mergeCell ref="J10:J36"/>
    <mergeCell ref="A1:L1"/>
    <mergeCell ref="A2:L2"/>
    <mergeCell ref="A3:L3"/>
    <mergeCell ref="A4:L4"/>
    <mergeCell ref="A5:C5"/>
    <mergeCell ref="D5:G5"/>
    <mergeCell ref="I5:L5"/>
  </mergeCells>
  <printOptions horizontalCentered="1" verticalCentered="1"/>
  <pageMargins left="0.45" right="0.45" top="0.5" bottom="0.5" header="0.3" footer="0.3"/>
  <pageSetup paperSize="9" scale="90" orientation="portrait" blackAndWhite="1" verticalDpi="0" r:id="rId1"/>
  <rowBreaks count="1" manualBreakCount="1">
    <brk id="40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D143"/>
  <sheetViews>
    <sheetView workbookViewId="0">
      <selection activeCell="F7" sqref="F7:H7"/>
    </sheetView>
  </sheetViews>
  <sheetFormatPr defaultRowHeight="15"/>
  <cols>
    <col min="1" max="1" width="3.28515625" style="22" customWidth="1"/>
    <col min="2" max="2" width="9.28515625" style="22" customWidth="1"/>
    <col min="3" max="3" width="18.28515625" style="22" customWidth="1"/>
    <col min="4" max="4" width="15.7109375" style="22" customWidth="1"/>
    <col min="5" max="5" width="2.85546875" style="22" customWidth="1"/>
    <col min="6" max="6" width="13" style="22" customWidth="1"/>
    <col min="7" max="7" width="13.42578125" style="22" customWidth="1"/>
    <col min="8" max="8" width="14.140625" style="22" customWidth="1"/>
    <col min="9" max="9" width="5.5703125" style="22" customWidth="1"/>
    <col min="10" max="11" width="0" style="22" hidden="1" customWidth="1"/>
    <col min="12" max="12" width="19.85546875" style="22" hidden="1" customWidth="1"/>
    <col min="13" max="13" width="0" style="22" hidden="1" customWidth="1"/>
    <col min="14" max="14" width="9.140625" style="22"/>
    <col min="15" max="18" width="9.140625" style="22" hidden="1" customWidth="1"/>
    <col min="19" max="16384" width="9.140625" style="22"/>
  </cols>
  <sheetData>
    <row r="1" spans="1:30" ht="15.75" customHeight="1">
      <c r="A1" s="352" t="s">
        <v>98</v>
      </c>
      <c r="B1" s="352"/>
      <c r="C1" s="352"/>
      <c r="D1" s="352"/>
      <c r="E1" s="352"/>
      <c r="F1" s="352"/>
      <c r="G1" s="352"/>
      <c r="H1" s="352"/>
      <c r="I1" s="123"/>
      <c r="J1" s="424" t="s">
        <v>297</v>
      </c>
      <c r="K1" s="424"/>
      <c r="L1" s="424"/>
      <c r="M1" s="424"/>
      <c r="N1" s="36"/>
      <c r="O1" s="36"/>
      <c r="P1" s="36"/>
      <c r="Q1" s="36"/>
      <c r="R1" s="36"/>
      <c r="S1" s="36"/>
      <c r="T1" s="123"/>
      <c r="U1" s="123"/>
      <c r="V1" s="123"/>
      <c r="W1" s="123"/>
      <c r="X1" s="123"/>
      <c r="Y1" s="152"/>
      <c r="Z1" s="152"/>
      <c r="AA1" s="152"/>
      <c r="AB1" s="152"/>
      <c r="AC1" s="152"/>
      <c r="AD1" s="152"/>
    </row>
    <row r="2" spans="1:30" ht="12.75" customHeight="1">
      <c r="A2" s="353" t="s">
        <v>126</v>
      </c>
      <c r="B2" s="353"/>
      <c r="C2" s="353"/>
      <c r="D2" s="353"/>
      <c r="E2" s="353"/>
      <c r="F2" s="353"/>
      <c r="G2" s="353"/>
      <c r="H2" s="353"/>
      <c r="I2" s="123"/>
      <c r="J2" s="424"/>
      <c r="K2" s="424"/>
      <c r="L2" s="424"/>
      <c r="M2" s="424"/>
      <c r="N2" s="36"/>
      <c r="O2" s="36"/>
      <c r="P2" s="36"/>
      <c r="Q2" s="36"/>
      <c r="R2" s="36"/>
      <c r="S2" s="36"/>
      <c r="T2" s="123"/>
      <c r="U2" s="123"/>
      <c r="V2" s="123"/>
      <c r="W2" s="123"/>
      <c r="X2" s="123"/>
      <c r="Y2" s="152"/>
      <c r="Z2" s="152"/>
      <c r="AA2" s="152"/>
      <c r="AB2" s="152"/>
      <c r="AC2" s="152"/>
      <c r="AD2" s="152"/>
    </row>
    <row r="3" spans="1:30" ht="19.5" customHeight="1">
      <c r="A3" s="389" t="s">
        <v>127</v>
      </c>
      <c r="B3" s="389"/>
      <c r="C3" s="389"/>
      <c r="D3" s="389"/>
      <c r="E3" s="389"/>
      <c r="F3" s="389"/>
      <c r="G3" s="389"/>
      <c r="H3" s="389"/>
      <c r="I3" s="123"/>
      <c r="J3" s="424"/>
      <c r="K3" s="424"/>
      <c r="L3" s="424"/>
      <c r="M3" s="424"/>
      <c r="N3" s="36"/>
      <c r="O3" s="36"/>
      <c r="P3" s="36"/>
      <c r="Q3" s="36"/>
      <c r="R3" s="36"/>
      <c r="S3" s="36"/>
      <c r="T3" s="123"/>
      <c r="U3" s="123"/>
      <c r="V3" s="123"/>
      <c r="W3" s="123"/>
      <c r="X3" s="123"/>
      <c r="Y3" s="152"/>
      <c r="Z3" s="152"/>
      <c r="AA3" s="152"/>
      <c r="AB3" s="152"/>
      <c r="AC3" s="152"/>
      <c r="AD3" s="152"/>
    </row>
    <row r="4" spans="1:30" ht="23.25" customHeight="1">
      <c r="A4" s="37">
        <v>1</v>
      </c>
      <c r="B4" s="404" t="s">
        <v>129</v>
      </c>
      <c r="C4" s="404"/>
      <c r="D4" s="404"/>
      <c r="E4" s="385" t="s">
        <v>56</v>
      </c>
      <c r="F4" s="388" t="str">
        <f>IF(J4="",O4,J4)</f>
        <v/>
      </c>
      <c r="G4" s="388"/>
      <c r="H4" s="388"/>
      <c r="I4" s="123"/>
      <c r="J4" s="425"/>
      <c r="K4" s="426"/>
      <c r="L4" s="426"/>
      <c r="M4" s="427"/>
      <c r="N4" s="36"/>
      <c r="O4" s="36" t="str">
        <f>IF(DATA!D9="","",DATA!D9)</f>
        <v/>
      </c>
      <c r="P4" s="36"/>
      <c r="Q4" s="36"/>
      <c r="R4" s="36"/>
      <c r="S4" s="36"/>
      <c r="T4" s="123"/>
      <c r="U4" s="123"/>
      <c r="V4" s="123"/>
      <c r="W4" s="123"/>
      <c r="X4" s="123"/>
      <c r="Y4" s="152"/>
      <c r="Z4" s="152"/>
      <c r="AA4" s="152"/>
      <c r="AB4" s="152"/>
      <c r="AC4" s="152"/>
      <c r="AD4" s="152"/>
    </row>
    <row r="5" spans="1:30" ht="16.5" customHeight="1">
      <c r="A5" s="37"/>
      <c r="B5" s="404" t="s">
        <v>117</v>
      </c>
      <c r="C5" s="404"/>
      <c r="D5" s="404"/>
      <c r="E5" s="385"/>
      <c r="F5" s="388" t="str">
        <f>IF(J5="",O5,J5)</f>
        <v/>
      </c>
      <c r="G5" s="388"/>
      <c r="H5" s="388"/>
      <c r="I5" s="123"/>
      <c r="J5" s="412"/>
      <c r="K5" s="413"/>
      <c r="L5" s="413"/>
      <c r="M5" s="414"/>
      <c r="N5" s="36"/>
      <c r="O5" s="36" t="str">
        <f>IF(DATA!D11="","",DATA!D11)</f>
        <v/>
      </c>
      <c r="P5" s="36"/>
      <c r="Q5" s="36"/>
      <c r="R5" s="36"/>
      <c r="S5" s="36"/>
      <c r="T5" s="123"/>
      <c r="U5" s="123"/>
      <c r="V5" s="123"/>
      <c r="W5" s="123"/>
      <c r="X5" s="123"/>
      <c r="Y5" s="152"/>
      <c r="Z5" s="152"/>
      <c r="AA5" s="152"/>
      <c r="AB5" s="152"/>
      <c r="AC5" s="152"/>
      <c r="AD5" s="152"/>
    </row>
    <row r="6" spans="1:30" ht="12.75" customHeight="1">
      <c r="A6" s="37"/>
      <c r="B6" s="404" t="s">
        <v>118</v>
      </c>
      <c r="C6" s="404"/>
      <c r="D6" s="404"/>
      <c r="E6" s="385"/>
      <c r="F6" s="387"/>
      <c r="G6" s="387"/>
      <c r="H6" s="387"/>
      <c r="I6" s="123"/>
      <c r="J6" s="428"/>
      <c r="K6" s="429"/>
      <c r="L6" s="429"/>
      <c r="M6" s="430"/>
      <c r="N6" s="36"/>
      <c r="O6" s="36"/>
      <c r="P6" s="36"/>
      <c r="Q6" s="36"/>
      <c r="R6" s="36"/>
      <c r="S6" s="36"/>
      <c r="T6" s="123"/>
      <c r="U6" s="123"/>
      <c r="V6" s="123"/>
      <c r="W6" s="123"/>
      <c r="X6" s="123"/>
      <c r="Y6" s="152"/>
      <c r="Z6" s="152"/>
      <c r="AA6" s="152"/>
      <c r="AB6" s="152"/>
      <c r="AC6" s="152"/>
      <c r="AD6" s="152"/>
    </row>
    <row r="7" spans="1:30" ht="16.5" customHeight="1">
      <c r="A7" s="37"/>
      <c r="B7" s="405" t="s">
        <v>119</v>
      </c>
      <c r="C7" s="405"/>
      <c r="D7" s="405"/>
      <c r="E7" s="385"/>
      <c r="F7" s="406"/>
      <c r="G7" s="406"/>
      <c r="H7" s="406"/>
      <c r="I7" s="123"/>
      <c r="J7" s="432"/>
      <c r="K7" s="433"/>
      <c r="L7" s="433"/>
      <c r="M7" s="434"/>
      <c r="N7" s="36"/>
      <c r="O7" s="36"/>
      <c r="P7" s="36"/>
      <c r="Q7" s="36"/>
      <c r="R7" s="36"/>
      <c r="S7" s="36"/>
      <c r="T7" s="123"/>
      <c r="U7" s="123"/>
      <c r="V7" s="123"/>
      <c r="W7" s="123"/>
      <c r="X7" s="123"/>
      <c r="Y7" s="152"/>
      <c r="Z7" s="152"/>
      <c r="AA7" s="152"/>
      <c r="AB7" s="152"/>
      <c r="AC7" s="152"/>
      <c r="AD7" s="152"/>
    </row>
    <row r="8" spans="1:30" ht="16.5" customHeight="1">
      <c r="A8" s="37">
        <v>2</v>
      </c>
      <c r="B8" s="390" t="s">
        <v>99</v>
      </c>
      <c r="C8" s="390"/>
      <c r="D8" s="390"/>
      <c r="E8" s="385" t="s">
        <v>56</v>
      </c>
      <c r="F8" s="387" t="str">
        <f>IF(J8="",O8,J8)</f>
        <v>,</v>
      </c>
      <c r="G8" s="387"/>
      <c r="H8" s="387"/>
      <c r="I8" s="123"/>
      <c r="J8" s="412"/>
      <c r="K8" s="413"/>
      <c r="L8" s="413"/>
      <c r="M8" s="414"/>
      <c r="N8" s="36"/>
      <c r="O8" s="36" t="str">
        <f>CONCATENATE(DATA!D10,",")</f>
        <v>,</v>
      </c>
      <c r="P8" s="36"/>
      <c r="Q8" s="36"/>
      <c r="R8" s="36"/>
      <c r="S8" s="36"/>
      <c r="T8" s="123"/>
      <c r="U8" s="123"/>
      <c r="V8" s="123"/>
      <c r="W8" s="123"/>
      <c r="X8" s="123"/>
      <c r="Y8" s="152"/>
      <c r="Z8" s="152"/>
      <c r="AA8" s="152"/>
      <c r="AB8" s="152"/>
      <c r="AC8" s="152"/>
      <c r="AD8" s="152"/>
    </row>
    <row r="9" spans="1:30" ht="16.5" customHeight="1">
      <c r="A9" s="37"/>
      <c r="B9" s="390" t="s">
        <v>100</v>
      </c>
      <c r="C9" s="390"/>
      <c r="D9" s="390"/>
      <c r="E9" s="385"/>
      <c r="F9" s="388" t="str">
        <f>IF(J9="",O9,J9)</f>
        <v>K C A L P School, Eramangalam</v>
      </c>
      <c r="G9" s="388"/>
      <c r="H9" s="388"/>
      <c r="I9" s="123"/>
      <c r="J9" s="412"/>
      <c r="K9" s="413"/>
      <c r="L9" s="413"/>
      <c r="M9" s="414"/>
      <c r="N9" s="36"/>
      <c r="O9" s="36" t="str">
        <f>IF(DATA!D4="","",DATA!D4)</f>
        <v>K C A L P School, Eramangalam</v>
      </c>
      <c r="P9" s="36"/>
      <c r="Q9" s="36"/>
      <c r="R9" s="36"/>
      <c r="S9" s="36"/>
      <c r="T9" s="123"/>
      <c r="U9" s="123"/>
      <c r="V9" s="123"/>
      <c r="W9" s="123"/>
      <c r="X9" s="123"/>
      <c r="Y9" s="152"/>
      <c r="Z9" s="152"/>
      <c r="AA9" s="152"/>
      <c r="AB9" s="152"/>
      <c r="AC9" s="152"/>
      <c r="AD9" s="152"/>
    </row>
    <row r="10" spans="1:30" ht="16.5" customHeight="1">
      <c r="A10" s="37"/>
      <c r="B10" s="37"/>
      <c r="C10" s="37"/>
      <c r="D10" s="37"/>
      <c r="E10" s="385"/>
      <c r="F10" s="402" t="str">
        <f>IF(J10="",O10,J10)</f>
        <v/>
      </c>
      <c r="G10" s="402"/>
      <c r="H10" s="402"/>
      <c r="I10" s="123"/>
      <c r="J10" s="435"/>
      <c r="K10" s="436"/>
      <c r="L10" s="436"/>
      <c r="M10" s="437"/>
      <c r="N10" s="36"/>
      <c r="O10" s="36" t="str">
        <f>IF(DATA!D16="","",DATA!D16)</f>
        <v/>
      </c>
      <c r="P10" s="36"/>
      <c r="Q10" s="36"/>
      <c r="R10" s="36"/>
      <c r="S10" s="36"/>
      <c r="T10" s="123"/>
      <c r="U10" s="123"/>
      <c r="V10" s="123"/>
      <c r="W10" s="123"/>
      <c r="X10" s="123"/>
      <c r="Y10" s="152"/>
      <c r="Z10" s="152"/>
      <c r="AA10" s="152"/>
      <c r="AB10" s="152"/>
      <c r="AC10" s="152"/>
      <c r="AD10" s="152"/>
    </row>
    <row r="11" spans="1:30" s="193" customFormat="1" ht="16.5" customHeight="1">
      <c r="A11" s="189"/>
      <c r="B11" s="387" t="s">
        <v>160</v>
      </c>
      <c r="C11" s="387"/>
      <c r="D11" s="387"/>
      <c r="E11" s="195" t="s">
        <v>56</v>
      </c>
      <c r="F11" s="403"/>
      <c r="G11" s="403"/>
      <c r="H11" s="403"/>
      <c r="I11" s="194"/>
      <c r="J11" s="190"/>
      <c r="K11" s="191"/>
      <c r="L11" s="191"/>
      <c r="M11" s="192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</row>
    <row r="12" spans="1:30" ht="16.5" customHeight="1">
      <c r="A12" s="37">
        <v>3</v>
      </c>
      <c r="B12" s="390" t="s">
        <v>81</v>
      </c>
      <c r="C12" s="390"/>
      <c r="D12" s="390"/>
      <c r="E12" s="38" t="s">
        <v>56</v>
      </c>
      <c r="F12" s="388" t="str">
        <f>IF(J12="",O12,J12)</f>
        <v/>
      </c>
      <c r="G12" s="388"/>
      <c r="H12" s="388"/>
      <c r="I12" s="123"/>
      <c r="J12" s="432"/>
      <c r="K12" s="433"/>
      <c r="L12" s="433"/>
      <c r="M12" s="434"/>
      <c r="N12" s="36"/>
      <c r="O12" s="386" t="str">
        <f>IF(DATA!D14="","",DATA!D14)</f>
        <v/>
      </c>
      <c r="P12" s="386"/>
      <c r="Q12" s="386"/>
      <c r="R12" s="36"/>
      <c r="S12" s="36"/>
      <c r="T12" s="123"/>
      <c r="U12" s="123"/>
      <c r="V12" s="123"/>
      <c r="W12" s="123"/>
      <c r="X12" s="123"/>
      <c r="Y12" s="152"/>
      <c r="Z12" s="152"/>
      <c r="AA12" s="152"/>
      <c r="AB12" s="152"/>
      <c r="AC12" s="152"/>
      <c r="AD12" s="152"/>
    </row>
    <row r="13" spans="1:30" ht="16.5" customHeight="1">
      <c r="A13" s="37">
        <v>4</v>
      </c>
      <c r="B13" s="390" t="s">
        <v>101</v>
      </c>
      <c r="C13" s="390"/>
      <c r="D13" s="390"/>
      <c r="E13" s="97" t="s">
        <v>56</v>
      </c>
      <c r="F13" s="395" t="str">
        <f>IF(J13="",O13,J13)</f>
        <v>Rs. 0</v>
      </c>
      <c r="G13" s="395"/>
      <c r="H13" s="395"/>
      <c r="I13" s="123"/>
      <c r="J13" s="431"/>
      <c r="K13" s="431"/>
      <c r="L13" s="431"/>
      <c r="M13" s="431"/>
      <c r="N13" s="36"/>
      <c r="O13" s="389" t="str">
        <f>CONCATENATE("Rs."," ",DATA!D36)</f>
        <v>Rs. 0</v>
      </c>
      <c r="P13" s="389"/>
      <c r="Q13" s="389"/>
      <c r="R13" s="36"/>
      <c r="S13" s="36"/>
      <c r="T13" s="123"/>
      <c r="U13" s="123"/>
      <c r="V13" s="123"/>
      <c r="W13" s="123"/>
      <c r="X13" s="123"/>
      <c r="Y13" s="152"/>
      <c r="Z13" s="152"/>
      <c r="AA13" s="152"/>
      <c r="AB13" s="152"/>
      <c r="AC13" s="152"/>
      <c r="AD13" s="152"/>
    </row>
    <row r="14" spans="1:30" ht="16.5" customHeight="1">
      <c r="A14" s="37"/>
      <c r="B14" s="396" t="s">
        <v>230</v>
      </c>
      <c r="C14" s="396"/>
      <c r="D14" s="401"/>
      <c r="E14" s="401"/>
      <c r="F14" s="401"/>
      <c r="G14" s="401"/>
      <c r="H14" s="401"/>
      <c r="I14" s="123"/>
      <c r="J14" s="438"/>
      <c r="K14" s="438"/>
      <c r="L14" s="438"/>
      <c r="M14" s="438"/>
      <c r="N14" s="36"/>
      <c r="O14" s="36"/>
      <c r="P14" s="36"/>
      <c r="Q14" s="36"/>
      <c r="R14" s="36"/>
      <c r="S14" s="36"/>
      <c r="T14" s="123"/>
      <c r="U14" s="123"/>
      <c r="V14" s="123"/>
      <c r="W14" s="123"/>
      <c r="X14" s="123"/>
      <c r="Y14" s="152"/>
      <c r="Z14" s="152"/>
      <c r="AA14" s="152"/>
      <c r="AB14" s="152"/>
      <c r="AC14" s="152"/>
      <c r="AD14" s="152"/>
    </row>
    <row r="15" spans="1:30" ht="16.5" customHeight="1">
      <c r="A15" s="37">
        <v>5</v>
      </c>
      <c r="B15" s="390" t="s">
        <v>103</v>
      </c>
      <c r="C15" s="390"/>
      <c r="D15" s="390"/>
      <c r="E15" s="38" t="s">
        <v>56</v>
      </c>
      <c r="F15" s="397"/>
      <c r="G15" s="397"/>
      <c r="H15" s="397"/>
      <c r="I15" s="123"/>
      <c r="J15" s="438"/>
      <c r="K15" s="438"/>
      <c r="L15" s="438"/>
      <c r="M15" s="438"/>
      <c r="N15" s="36"/>
      <c r="O15" s="36"/>
      <c r="P15" s="36"/>
      <c r="Q15" s="36"/>
      <c r="R15" s="36"/>
      <c r="S15" s="36"/>
      <c r="T15" s="123"/>
      <c r="U15" s="123"/>
      <c r="V15" s="123"/>
      <c r="W15" s="123"/>
      <c r="X15" s="123"/>
      <c r="Y15" s="152"/>
      <c r="Z15" s="152"/>
      <c r="AA15" s="152"/>
      <c r="AB15" s="152"/>
      <c r="AC15" s="152"/>
      <c r="AD15" s="152"/>
    </row>
    <row r="16" spans="1:30" ht="16.5" customHeight="1">
      <c r="A16" s="37"/>
      <c r="B16" s="387"/>
      <c r="C16" s="387"/>
      <c r="D16" s="387"/>
      <c r="E16" s="38"/>
      <c r="F16" s="398"/>
      <c r="G16" s="398"/>
      <c r="H16" s="398"/>
      <c r="I16" s="123"/>
      <c r="J16" s="409"/>
      <c r="K16" s="409"/>
      <c r="L16" s="409"/>
      <c r="M16" s="409"/>
      <c r="N16" s="36"/>
      <c r="O16" s="36"/>
      <c r="P16" s="36"/>
      <c r="Q16" s="36"/>
      <c r="R16" s="36"/>
      <c r="S16" s="36"/>
      <c r="T16" s="123"/>
      <c r="U16" s="123"/>
      <c r="V16" s="123"/>
      <c r="W16" s="123"/>
      <c r="X16" s="123"/>
      <c r="Y16" s="152"/>
      <c r="Z16" s="152"/>
      <c r="AA16" s="152"/>
      <c r="AB16" s="152"/>
      <c r="AC16" s="152"/>
      <c r="AD16" s="152"/>
    </row>
    <row r="17" spans="1:30" ht="16.5" customHeight="1">
      <c r="A17" s="37">
        <v>6</v>
      </c>
      <c r="B17" s="390" t="s">
        <v>104</v>
      </c>
      <c r="C17" s="390"/>
      <c r="D17" s="390"/>
      <c r="E17" s="38" t="s">
        <v>56</v>
      </c>
      <c r="F17" s="387" t="str">
        <f>IF(J17="",O17,J17)</f>
        <v xml:space="preserve"> equal instalments</v>
      </c>
      <c r="G17" s="387"/>
      <c r="H17" s="387"/>
      <c r="I17" s="123"/>
      <c r="J17" s="408"/>
      <c r="K17" s="408"/>
      <c r="L17" s="408"/>
      <c r="M17" s="408"/>
      <c r="N17" s="36"/>
      <c r="O17" s="387" t="str">
        <f>CONCATENATE(DATA!D32," ","equal instalments")</f>
        <v xml:space="preserve"> equal instalments</v>
      </c>
      <c r="P17" s="387"/>
      <c r="Q17" s="387"/>
      <c r="R17" s="36"/>
      <c r="S17" s="36"/>
      <c r="T17" s="123"/>
      <c r="U17" s="123"/>
      <c r="V17" s="123"/>
      <c r="W17" s="123"/>
      <c r="X17" s="123"/>
      <c r="Y17" s="152"/>
      <c r="Z17" s="152"/>
      <c r="AA17" s="152"/>
      <c r="AB17" s="152"/>
      <c r="AC17" s="152"/>
      <c r="AD17" s="152"/>
    </row>
    <row r="18" spans="1:30" ht="16.5" customHeight="1">
      <c r="A18" s="37">
        <v>7</v>
      </c>
      <c r="B18" s="390" t="s">
        <v>105</v>
      </c>
      <c r="C18" s="390"/>
      <c r="D18" s="390"/>
      <c r="E18" s="38" t="s">
        <v>56</v>
      </c>
      <c r="F18" s="399"/>
      <c r="G18" s="399"/>
      <c r="H18" s="399"/>
      <c r="I18" s="123"/>
      <c r="J18" s="417"/>
      <c r="K18" s="417"/>
      <c r="L18" s="417"/>
      <c r="M18" s="417"/>
      <c r="N18" s="36"/>
      <c r="O18" s="36"/>
      <c r="P18" s="36"/>
      <c r="Q18" s="36"/>
      <c r="R18" s="36"/>
      <c r="S18" s="36"/>
      <c r="T18" s="123"/>
      <c r="U18" s="123"/>
      <c r="V18" s="123"/>
      <c r="W18" s="123"/>
      <c r="X18" s="123"/>
      <c r="Y18" s="152"/>
      <c r="Z18" s="152"/>
      <c r="AA18" s="152"/>
      <c r="AB18" s="152"/>
      <c r="AC18" s="152"/>
      <c r="AD18" s="152"/>
    </row>
    <row r="19" spans="1:30" ht="13.5" customHeight="1">
      <c r="A19" s="37">
        <v>8</v>
      </c>
      <c r="B19" s="390" t="s">
        <v>301</v>
      </c>
      <c r="C19" s="390"/>
      <c r="D19" s="390"/>
      <c r="E19" s="38"/>
      <c r="F19" s="400"/>
      <c r="G19" s="400"/>
      <c r="H19" s="400"/>
      <c r="I19" s="123"/>
      <c r="J19" s="419"/>
      <c r="K19" s="419"/>
      <c r="L19" s="419"/>
      <c r="M19" s="419"/>
      <c r="N19" s="36"/>
      <c r="O19" s="36"/>
      <c r="P19" s="36"/>
      <c r="Q19" s="36"/>
      <c r="R19" s="36"/>
      <c r="S19" s="36"/>
      <c r="T19" s="123"/>
      <c r="U19" s="123"/>
      <c r="V19" s="123"/>
      <c r="W19" s="123"/>
      <c r="X19" s="123"/>
      <c r="Y19" s="152"/>
      <c r="Z19" s="152"/>
      <c r="AA19" s="152"/>
      <c r="AB19" s="152"/>
      <c r="AC19" s="152"/>
      <c r="AD19" s="152"/>
    </row>
    <row r="20" spans="1:30" ht="16.5" customHeight="1">
      <c r="A20" s="37"/>
      <c r="B20" s="390" t="s">
        <v>107</v>
      </c>
      <c r="C20" s="390"/>
      <c r="D20" s="390"/>
      <c r="E20" s="38" t="s">
        <v>56</v>
      </c>
      <c r="F20" s="406"/>
      <c r="G20" s="406"/>
      <c r="H20" s="406"/>
      <c r="I20" s="123"/>
      <c r="J20" s="409"/>
      <c r="K20" s="409"/>
      <c r="L20" s="409"/>
      <c r="M20" s="409"/>
      <c r="N20" s="36"/>
      <c r="O20" s="36"/>
      <c r="P20" s="36"/>
      <c r="Q20" s="36"/>
      <c r="R20" s="36"/>
      <c r="S20" s="36"/>
      <c r="T20" s="123"/>
      <c r="U20" s="123"/>
      <c r="V20" s="123"/>
      <c r="W20" s="123"/>
      <c r="X20" s="123"/>
      <c r="Y20" s="152"/>
      <c r="Z20" s="152"/>
      <c r="AA20" s="152"/>
      <c r="AB20" s="152"/>
      <c r="AC20" s="152"/>
      <c r="AD20" s="152"/>
    </row>
    <row r="21" spans="1:30" ht="16.5" customHeight="1">
      <c r="A21" s="37"/>
      <c r="B21" s="390" t="s">
        <v>108</v>
      </c>
      <c r="C21" s="390"/>
      <c r="D21" s="390"/>
      <c r="E21" s="38" t="s">
        <v>56</v>
      </c>
      <c r="F21" s="420"/>
      <c r="G21" s="420"/>
      <c r="H21" s="420"/>
      <c r="I21" s="123"/>
      <c r="J21" s="416"/>
      <c r="K21" s="416"/>
      <c r="L21" s="416"/>
      <c r="M21" s="416"/>
      <c r="N21" s="36"/>
      <c r="O21" s="36"/>
      <c r="P21" s="36"/>
      <c r="Q21" s="36"/>
      <c r="R21" s="36"/>
      <c r="S21" s="36"/>
      <c r="T21" s="123"/>
      <c r="U21" s="123"/>
      <c r="V21" s="123"/>
      <c r="W21" s="123"/>
      <c r="X21" s="123"/>
      <c r="Y21" s="152"/>
      <c r="Z21" s="152"/>
      <c r="AA21" s="152"/>
      <c r="AB21" s="152"/>
      <c r="AC21" s="152"/>
      <c r="AD21" s="152"/>
    </row>
    <row r="22" spans="1:30" ht="16.5" customHeight="1">
      <c r="A22" s="37"/>
      <c r="B22" s="390" t="s">
        <v>109</v>
      </c>
      <c r="C22" s="390"/>
      <c r="D22" s="390"/>
      <c r="E22" s="38" t="s">
        <v>56</v>
      </c>
      <c r="F22" s="421"/>
      <c r="G22" s="406"/>
      <c r="H22" s="406"/>
      <c r="I22" s="35"/>
      <c r="J22" s="418"/>
      <c r="K22" s="418"/>
      <c r="L22" s="418"/>
      <c r="M22" s="418"/>
      <c r="N22" s="36"/>
      <c r="O22" s="36"/>
      <c r="P22" s="36"/>
      <c r="Q22" s="36"/>
      <c r="R22" s="36"/>
      <c r="S22" s="36"/>
      <c r="T22" s="123"/>
      <c r="U22" s="123"/>
      <c r="V22" s="123"/>
      <c r="W22" s="123"/>
      <c r="X22" s="123"/>
      <c r="Y22" s="152"/>
      <c r="Z22" s="152"/>
      <c r="AA22" s="152"/>
      <c r="AB22" s="152"/>
      <c r="AC22" s="152"/>
      <c r="AD22" s="152"/>
    </row>
    <row r="23" spans="1:30" ht="16.5" customHeight="1">
      <c r="A23" s="37"/>
      <c r="B23" s="390" t="s">
        <v>110</v>
      </c>
      <c r="C23" s="390"/>
      <c r="D23" s="390"/>
      <c r="E23" s="38" t="s">
        <v>56</v>
      </c>
      <c r="F23" s="422" t="str">
        <f>IF(J23="",O23,J23)</f>
        <v/>
      </c>
      <c r="G23" s="422"/>
      <c r="H23" s="422"/>
      <c r="I23" s="36"/>
      <c r="J23" s="410"/>
      <c r="K23" s="410"/>
      <c r="L23" s="410"/>
      <c r="M23" s="410"/>
      <c r="N23" s="36"/>
      <c r="O23" s="389" t="str">
        <f>IF(DATA!D20=0,"",DATA!D20)</f>
        <v/>
      </c>
      <c r="P23" s="389"/>
      <c r="Q23" s="389"/>
      <c r="R23" s="36"/>
      <c r="S23" s="36"/>
      <c r="T23" s="123"/>
      <c r="U23" s="123"/>
      <c r="V23" s="123"/>
      <c r="W23" s="123"/>
      <c r="X23" s="123"/>
      <c r="Y23" s="152"/>
      <c r="Z23" s="152"/>
      <c r="AA23" s="152"/>
      <c r="AB23" s="152"/>
      <c r="AC23" s="152"/>
      <c r="AD23" s="152"/>
    </row>
    <row r="24" spans="1:30" ht="16.5" customHeight="1">
      <c r="A24" s="37">
        <v>9</v>
      </c>
      <c r="B24" s="390" t="s">
        <v>111</v>
      </c>
      <c r="C24" s="390"/>
      <c r="D24" s="390"/>
      <c r="E24" s="38"/>
      <c r="F24" s="387" t="str">
        <f>IF(J24="",O24,J24)</f>
        <v>Rs. 0</v>
      </c>
      <c r="G24" s="387"/>
      <c r="H24" s="387"/>
      <c r="I24" s="36"/>
      <c r="J24" s="408"/>
      <c r="K24" s="408"/>
      <c r="L24" s="408"/>
      <c r="M24" s="408"/>
      <c r="N24" s="36"/>
      <c r="O24" s="387" t="str">
        <f>CONCATENATE("Rs."," ",DATA!D38)</f>
        <v>Rs. 0</v>
      </c>
      <c r="P24" s="387"/>
      <c r="Q24" s="387"/>
      <c r="R24" s="36"/>
      <c r="S24" s="36"/>
      <c r="T24" s="123"/>
      <c r="U24" s="123"/>
      <c r="V24" s="123"/>
      <c r="W24" s="123"/>
      <c r="X24" s="123"/>
      <c r="Y24" s="152"/>
      <c r="Z24" s="152"/>
      <c r="AA24" s="152"/>
      <c r="AB24" s="152"/>
      <c r="AC24" s="152"/>
      <c r="AD24" s="152"/>
    </row>
    <row r="25" spans="1:30" ht="6.75" customHeight="1">
      <c r="A25" s="37"/>
      <c r="B25" s="423" t="s">
        <v>112</v>
      </c>
      <c r="C25" s="423"/>
      <c r="D25" s="423"/>
      <c r="E25" s="38"/>
      <c r="F25" s="387"/>
      <c r="G25" s="387"/>
      <c r="H25" s="387"/>
      <c r="I25" s="36"/>
      <c r="J25" s="408"/>
      <c r="K25" s="408"/>
      <c r="L25" s="408"/>
      <c r="M25" s="408"/>
      <c r="N25" s="36"/>
      <c r="O25" s="36"/>
      <c r="P25" s="36"/>
      <c r="Q25" s="36"/>
      <c r="R25" s="36"/>
      <c r="S25" s="36"/>
      <c r="T25" s="123"/>
      <c r="U25" s="123"/>
      <c r="V25" s="123"/>
      <c r="W25" s="123"/>
      <c r="X25" s="123"/>
      <c r="Y25" s="152"/>
      <c r="Z25" s="152"/>
      <c r="AA25" s="152"/>
      <c r="AB25" s="152"/>
      <c r="AC25" s="152"/>
      <c r="AD25" s="152"/>
    </row>
    <row r="26" spans="1:30" ht="16.5" customHeight="1">
      <c r="A26" s="37"/>
      <c r="B26" s="423"/>
      <c r="C26" s="423"/>
      <c r="D26" s="423"/>
      <c r="E26" s="38"/>
      <c r="F26" s="387" t="str">
        <f>IF(J26="",O26,J26)</f>
        <v xml:space="preserve"> X Rs. </v>
      </c>
      <c r="G26" s="387"/>
      <c r="H26" s="387"/>
      <c r="I26" s="36"/>
      <c r="J26" s="411"/>
      <c r="K26" s="411"/>
      <c r="L26" s="411"/>
      <c r="M26" s="411"/>
      <c r="N26" s="36"/>
      <c r="O26" s="387" t="str">
        <f>CONCATENATE(DATA!D32," ","X"," ","Rs."," ",DATA!D34)</f>
        <v xml:space="preserve"> X Rs. </v>
      </c>
      <c r="P26" s="387"/>
      <c r="Q26" s="387"/>
      <c r="R26" s="36"/>
      <c r="S26" s="36"/>
      <c r="T26" s="123"/>
      <c r="U26" s="123"/>
      <c r="V26" s="123"/>
      <c r="W26" s="123"/>
      <c r="X26" s="123"/>
      <c r="Y26" s="152"/>
      <c r="Z26" s="152"/>
      <c r="AA26" s="152"/>
      <c r="AB26" s="152"/>
      <c r="AC26" s="152"/>
      <c r="AD26" s="152"/>
    </row>
    <row r="27" spans="1:30" ht="16.5" customHeight="1">
      <c r="A27" s="37"/>
      <c r="B27" s="423"/>
      <c r="C27" s="423"/>
      <c r="D27" s="423"/>
      <c r="E27" s="38"/>
      <c r="F27" s="387" t="str">
        <f>IF(J27="","",J27)</f>
        <v/>
      </c>
      <c r="G27" s="387"/>
      <c r="H27" s="387"/>
      <c r="I27" s="36"/>
      <c r="J27" s="412"/>
      <c r="K27" s="413"/>
      <c r="L27" s="413"/>
      <c r="M27" s="414"/>
      <c r="N27" s="36"/>
      <c r="O27" s="36"/>
      <c r="P27" s="36"/>
      <c r="Q27" s="36"/>
      <c r="R27" s="36"/>
      <c r="S27" s="36"/>
      <c r="T27" s="123"/>
      <c r="U27" s="123"/>
      <c r="V27" s="123"/>
      <c r="W27" s="123"/>
      <c r="X27" s="123"/>
      <c r="Y27" s="152"/>
      <c r="Z27" s="152"/>
      <c r="AA27" s="152"/>
      <c r="AB27" s="152"/>
      <c r="AC27" s="152"/>
      <c r="AD27" s="152"/>
    </row>
    <row r="28" spans="1:30" ht="16.5" customHeight="1">
      <c r="A28" s="37">
        <v>10</v>
      </c>
      <c r="B28" s="390" t="s">
        <v>113</v>
      </c>
      <c r="C28" s="390"/>
      <c r="D28" s="390"/>
      <c r="E28" s="38" t="s">
        <v>56</v>
      </c>
      <c r="F28" s="387" t="str">
        <f>IF(J28="",O28,J28)</f>
        <v/>
      </c>
      <c r="G28" s="387"/>
      <c r="H28" s="387"/>
      <c r="I28" s="36"/>
      <c r="J28" s="412"/>
      <c r="K28" s="413"/>
      <c r="L28" s="413"/>
      <c r="M28" s="414"/>
      <c r="N28" s="36"/>
      <c r="O28" s="36" t="str">
        <f>IF(DATA!D7="","",DATA!D7)</f>
        <v/>
      </c>
      <c r="P28" s="36"/>
      <c r="Q28" s="36"/>
      <c r="R28" s="36"/>
      <c r="S28" s="36"/>
      <c r="T28" s="123"/>
      <c r="U28" s="123"/>
      <c r="V28" s="123"/>
      <c r="W28" s="123"/>
      <c r="X28" s="123"/>
      <c r="Y28" s="152"/>
      <c r="Z28" s="152"/>
      <c r="AA28" s="152"/>
      <c r="AB28" s="152"/>
      <c r="AC28" s="152"/>
      <c r="AD28" s="152"/>
    </row>
    <row r="29" spans="1:30" ht="16.5" customHeight="1">
      <c r="A29" s="37">
        <v>11</v>
      </c>
      <c r="B29" s="386" t="s">
        <v>114</v>
      </c>
      <c r="C29" s="386"/>
      <c r="D29" s="386"/>
      <c r="E29" s="386"/>
      <c r="F29" s="386"/>
      <c r="G29" s="386"/>
      <c r="H29" s="386"/>
      <c r="I29" s="36"/>
      <c r="J29" s="415"/>
      <c r="K29" s="415"/>
      <c r="L29" s="415"/>
      <c r="M29" s="415"/>
      <c r="N29" s="36"/>
      <c r="O29" s="36"/>
      <c r="P29" s="36"/>
      <c r="Q29" s="36"/>
      <c r="R29" s="36"/>
      <c r="S29" s="36"/>
      <c r="T29" s="123"/>
      <c r="U29" s="123"/>
      <c r="V29" s="123"/>
      <c r="W29" s="123"/>
      <c r="X29" s="123"/>
      <c r="Y29" s="152"/>
      <c r="Z29" s="152"/>
      <c r="AA29" s="152"/>
      <c r="AB29" s="152"/>
      <c r="AC29" s="152"/>
      <c r="AD29" s="152"/>
    </row>
    <row r="30" spans="1:30" ht="16.5" customHeight="1">
      <c r="A30" s="386" t="s">
        <v>115</v>
      </c>
      <c r="B30" s="386"/>
      <c r="C30" s="386"/>
      <c r="D30" s="386"/>
      <c r="E30" s="386"/>
      <c r="F30" s="386"/>
      <c r="G30" s="386"/>
      <c r="H30" s="386"/>
      <c r="I30" s="36"/>
      <c r="J30" s="407"/>
      <c r="K30" s="407"/>
      <c r="L30" s="407"/>
      <c r="M30" s="407"/>
      <c r="N30" s="36"/>
      <c r="O30" s="36"/>
      <c r="P30" s="36"/>
      <c r="Q30" s="36"/>
      <c r="R30" s="36"/>
      <c r="S30" s="36"/>
      <c r="T30" s="123"/>
      <c r="U30" s="123"/>
      <c r="V30" s="123"/>
      <c r="W30" s="123"/>
      <c r="X30" s="123"/>
      <c r="Y30" s="152"/>
      <c r="Z30" s="152"/>
      <c r="AA30" s="152"/>
      <c r="AB30" s="152"/>
      <c r="AC30" s="152"/>
      <c r="AD30" s="152"/>
    </row>
    <row r="31" spans="1:30" ht="16.5" customHeight="1">
      <c r="A31" s="387" t="s">
        <v>116</v>
      </c>
      <c r="B31" s="387"/>
      <c r="C31" s="387"/>
      <c r="D31" s="387"/>
      <c r="E31" s="387"/>
      <c r="F31" s="387"/>
      <c r="G31" s="387"/>
      <c r="H31" s="387"/>
      <c r="I31" s="36"/>
      <c r="J31" s="407"/>
      <c r="K31" s="407"/>
      <c r="L31" s="407"/>
      <c r="M31" s="407"/>
      <c r="N31" s="36"/>
      <c r="O31" s="36"/>
      <c r="P31" s="36"/>
      <c r="Q31" s="36"/>
      <c r="R31" s="36"/>
      <c r="S31" s="36"/>
      <c r="T31" s="123"/>
      <c r="U31" s="123"/>
      <c r="V31" s="123"/>
      <c r="W31" s="123"/>
      <c r="X31" s="123"/>
      <c r="Y31" s="152"/>
      <c r="Z31" s="152"/>
      <c r="AA31" s="152"/>
      <c r="AB31" s="152"/>
      <c r="AC31" s="152"/>
      <c r="AD31" s="152"/>
    </row>
    <row r="32" spans="1:30" ht="16.5" customHeight="1">
      <c r="A32" s="37"/>
      <c r="B32" s="39" t="s">
        <v>53</v>
      </c>
      <c r="C32" s="37"/>
      <c r="D32" s="37"/>
      <c r="E32" s="37"/>
      <c r="F32" s="393" t="s">
        <v>330</v>
      </c>
      <c r="G32" s="393"/>
      <c r="H32" s="393"/>
      <c r="I32" s="36"/>
      <c r="J32" s="407"/>
      <c r="K32" s="407"/>
      <c r="L32" s="407"/>
      <c r="M32" s="407"/>
      <c r="N32" s="36"/>
      <c r="O32" s="36"/>
      <c r="P32" s="36"/>
      <c r="Q32" s="36"/>
      <c r="R32" s="36"/>
      <c r="S32" s="36"/>
      <c r="T32" s="123"/>
      <c r="U32" s="123"/>
      <c r="V32" s="123"/>
      <c r="W32" s="123"/>
      <c r="X32" s="123"/>
      <c r="Y32" s="152"/>
      <c r="Z32" s="152"/>
      <c r="AA32" s="152"/>
      <c r="AB32" s="152"/>
      <c r="AC32" s="152"/>
      <c r="AD32" s="152"/>
    </row>
    <row r="33" spans="1:30" ht="16.5" customHeight="1">
      <c r="A33" s="37"/>
      <c r="B33" s="39" t="s">
        <v>54</v>
      </c>
      <c r="C33" s="37"/>
      <c r="D33" s="189"/>
      <c r="E33" s="189"/>
      <c r="F33" s="394" t="str">
        <f>IF(DATA!D9="","",DATA!D9)</f>
        <v/>
      </c>
      <c r="G33" s="394"/>
      <c r="H33" s="394"/>
      <c r="I33" s="36"/>
      <c r="J33" s="407"/>
      <c r="K33" s="407"/>
      <c r="L33" s="407"/>
      <c r="M33" s="407"/>
      <c r="N33" s="36"/>
      <c r="O33" s="36"/>
      <c r="P33" s="36"/>
      <c r="Q33" s="36"/>
      <c r="R33" s="36"/>
      <c r="S33" s="36"/>
      <c r="T33" s="123"/>
      <c r="U33" s="123"/>
      <c r="V33" s="123"/>
      <c r="W33" s="123"/>
      <c r="X33" s="123"/>
      <c r="Y33" s="152"/>
      <c r="Z33" s="152"/>
      <c r="AA33" s="152"/>
      <c r="AB33" s="152"/>
      <c r="AC33" s="152"/>
      <c r="AD33" s="152"/>
    </row>
    <row r="34" spans="1:30" ht="16.5" customHeight="1">
      <c r="A34" s="37"/>
      <c r="B34" s="37"/>
      <c r="C34" s="37"/>
      <c r="D34" s="37"/>
      <c r="E34" s="37"/>
      <c r="F34" s="387" t="str">
        <f>IF(DATA!D10="","",CONCATENATE(DATA!D10,",",DATA!D4))</f>
        <v/>
      </c>
      <c r="G34" s="387"/>
      <c r="H34" s="387"/>
      <c r="I34" s="36"/>
      <c r="J34" s="407"/>
      <c r="K34" s="407"/>
      <c r="L34" s="407"/>
      <c r="M34" s="407"/>
      <c r="N34" s="36"/>
      <c r="O34" s="36"/>
      <c r="P34" s="36"/>
      <c r="Q34" s="36"/>
      <c r="R34" s="36"/>
      <c r="S34" s="36"/>
      <c r="T34" s="123"/>
      <c r="U34" s="123"/>
      <c r="V34" s="123"/>
      <c r="W34" s="123"/>
      <c r="X34" s="123"/>
      <c r="Y34" s="152"/>
      <c r="Z34" s="152"/>
      <c r="AA34" s="152"/>
      <c r="AB34" s="152"/>
      <c r="AC34" s="152"/>
      <c r="AD34" s="152"/>
    </row>
    <row r="35" spans="1:30" ht="16.5" customHeight="1">
      <c r="A35" s="37">
        <v>12</v>
      </c>
      <c r="B35" s="388" t="s">
        <v>120</v>
      </c>
      <c r="C35" s="388"/>
      <c r="D35" s="37"/>
      <c r="E35" s="37"/>
      <c r="F35" s="387"/>
      <c r="G35" s="387"/>
      <c r="H35" s="387"/>
      <c r="I35" s="36"/>
      <c r="J35" s="407"/>
      <c r="K35" s="407"/>
      <c r="L35" s="407"/>
      <c r="M35" s="407"/>
      <c r="N35" s="36"/>
      <c r="O35" s="36"/>
      <c r="P35" s="36"/>
      <c r="Q35" s="36"/>
      <c r="R35" s="36"/>
      <c r="S35" s="36"/>
      <c r="T35" s="123"/>
      <c r="U35" s="123"/>
      <c r="V35" s="123"/>
      <c r="W35" s="123"/>
      <c r="X35" s="123"/>
      <c r="Y35" s="152"/>
      <c r="Z35" s="152"/>
      <c r="AA35" s="152"/>
      <c r="AB35" s="152"/>
      <c r="AC35" s="152"/>
      <c r="AD35" s="152"/>
    </row>
    <row r="36" spans="1:30" ht="16.5" customHeight="1">
      <c r="A36" s="37"/>
      <c r="B36" s="37"/>
      <c r="C36" s="37"/>
      <c r="D36" s="37"/>
      <c r="E36" s="37"/>
      <c r="F36" s="387"/>
      <c r="G36" s="387"/>
      <c r="H36" s="387"/>
      <c r="I36" s="36"/>
      <c r="J36" s="407"/>
      <c r="K36" s="407"/>
      <c r="L36" s="407"/>
      <c r="M36" s="407"/>
      <c r="N36" s="36"/>
      <c r="O36" s="36"/>
      <c r="P36" s="36"/>
      <c r="Q36" s="36"/>
      <c r="R36" s="36"/>
      <c r="S36" s="36"/>
      <c r="T36" s="123"/>
      <c r="U36" s="123"/>
      <c r="V36" s="123"/>
      <c r="W36" s="123"/>
      <c r="X36" s="123"/>
      <c r="Y36" s="152"/>
      <c r="Z36" s="152"/>
      <c r="AA36" s="152"/>
      <c r="AB36" s="152"/>
      <c r="AC36" s="152"/>
      <c r="AD36" s="152"/>
    </row>
    <row r="37" spans="1:30" ht="16.5" customHeight="1">
      <c r="A37" s="37"/>
      <c r="B37" s="39" t="s">
        <v>53</v>
      </c>
      <c r="C37" s="37"/>
      <c r="D37" s="37"/>
      <c r="E37" s="37"/>
      <c r="F37" s="387"/>
      <c r="G37" s="387"/>
      <c r="H37" s="387"/>
      <c r="I37" s="36"/>
      <c r="J37" s="407"/>
      <c r="K37" s="407"/>
      <c r="L37" s="407"/>
      <c r="M37" s="407"/>
      <c r="N37" s="36"/>
      <c r="O37" s="36"/>
      <c r="P37" s="36"/>
      <c r="Q37" s="36"/>
      <c r="R37" s="36"/>
      <c r="S37" s="36"/>
      <c r="T37" s="123"/>
      <c r="U37" s="123"/>
      <c r="V37" s="123"/>
      <c r="W37" s="123"/>
      <c r="X37" s="123"/>
      <c r="Y37" s="152"/>
      <c r="Z37" s="152"/>
      <c r="AA37" s="152"/>
      <c r="AB37" s="152"/>
      <c r="AC37" s="152"/>
      <c r="AD37" s="152"/>
    </row>
    <row r="38" spans="1:30" ht="16.5" customHeight="1">
      <c r="A38" s="37"/>
      <c r="B38" s="39" t="s">
        <v>54</v>
      </c>
      <c r="C38" s="37"/>
      <c r="D38" s="37"/>
      <c r="E38" s="37"/>
      <c r="F38" s="387" t="s">
        <v>331</v>
      </c>
      <c r="G38" s="387"/>
      <c r="H38" s="387"/>
      <c r="I38" s="36"/>
      <c r="J38" s="407"/>
      <c r="K38" s="407"/>
      <c r="L38" s="407"/>
      <c r="M38" s="407"/>
      <c r="N38" s="36"/>
      <c r="O38" s="36"/>
      <c r="P38" s="36"/>
      <c r="Q38" s="36"/>
      <c r="R38" s="36"/>
      <c r="S38" s="36"/>
      <c r="T38" s="123"/>
      <c r="U38" s="123"/>
      <c r="V38" s="123"/>
      <c r="W38" s="123"/>
      <c r="X38" s="123"/>
      <c r="Y38" s="152"/>
      <c r="Z38" s="152"/>
      <c r="AA38" s="152"/>
      <c r="AB38" s="152"/>
      <c r="AC38" s="152"/>
      <c r="AD38" s="152"/>
    </row>
    <row r="39" spans="1:30" ht="12.75" customHeight="1">
      <c r="A39" s="37"/>
      <c r="B39" s="37"/>
      <c r="C39" s="37"/>
      <c r="D39" s="37"/>
      <c r="E39" s="37"/>
      <c r="F39" s="387"/>
      <c r="G39" s="387"/>
      <c r="H39" s="387"/>
      <c r="I39" s="36"/>
      <c r="J39" s="407"/>
      <c r="K39" s="407"/>
      <c r="L39" s="407"/>
      <c r="M39" s="407"/>
      <c r="N39" s="36"/>
      <c r="O39" s="36"/>
      <c r="P39" s="36"/>
      <c r="Q39" s="36"/>
      <c r="R39" s="36"/>
      <c r="S39" s="36"/>
      <c r="T39" s="123"/>
      <c r="U39" s="123"/>
      <c r="V39" s="123"/>
      <c r="W39" s="123"/>
      <c r="X39" s="123"/>
      <c r="Y39" s="152"/>
      <c r="Z39" s="152"/>
      <c r="AA39" s="152"/>
      <c r="AB39" s="152"/>
      <c r="AC39" s="152"/>
      <c r="AD39" s="152"/>
    </row>
    <row r="40" spans="1:30" ht="16.5" customHeight="1">
      <c r="A40" s="389" t="s">
        <v>121</v>
      </c>
      <c r="B40" s="389"/>
      <c r="C40" s="389"/>
      <c r="D40" s="389"/>
      <c r="E40" s="389"/>
      <c r="F40" s="389"/>
      <c r="G40" s="389"/>
      <c r="H40" s="389"/>
      <c r="I40" s="36"/>
      <c r="J40" s="439"/>
      <c r="K40" s="439"/>
      <c r="L40" s="439"/>
      <c r="M40" s="439"/>
      <c r="N40" s="36"/>
      <c r="O40" s="36"/>
      <c r="P40" s="36"/>
      <c r="Q40" s="36"/>
      <c r="R40" s="36"/>
      <c r="S40" s="36"/>
      <c r="T40" s="123"/>
      <c r="U40" s="123"/>
      <c r="V40" s="123"/>
      <c r="W40" s="123"/>
      <c r="X40" s="123"/>
      <c r="Y40" s="152"/>
      <c r="Z40" s="152"/>
      <c r="AA40" s="152"/>
      <c r="AB40" s="152"/>
      <c r="AC40" s="152"/>
      <c r="AD40" s="152"/>
    </row>
    <row r="41" spans="1:30" ht="16.5" customHeight="1">
      <c r="A41" s="37">
        <v>13</v>
      </c>
      <c r="B41" s="387" t="s">
        <v>122</v>
      </c>
      <c r="C41" s="387"/>
      <c r="D41" s="387"/>
      <c r="E41" s="40" t="s">
        <v>56</v>
      </c>
      <c r="F41" s="387" t="str">
        <f>IF(J41="",O41,J41)</f>
        <v xml:space="preserve">Rs. </v>
      </c>
      <c r="G41" s="387"/>
      <c r="H41" s="387"/>
      <c r="I41" s="36"/>
      <c r="J41" s="412"/>
      <c r="K41" s="413"/>
      <c r="L41" s="413"/>
      <c r="M41" s="414"/>
      <c r="N41" s="36"/>
      <c r="O41" s="387" t="str">
        <f>CONCATENATE("Rs."," ",R41)</f>
        <v xml:space="preserve">Rs. </v>
      </c>
      <c r="P41" s="387"/>
      <c r="Q41" s="387"/>
      <c r="R41" s="36" t="str">
        <f>IF('FORM E BACK'!J47=0,"",'FORM E BACK'!J47)</f>
        <v/>
      </c>
      <c r="S41" s="36"/>
      <c r="T41" s="123"/>
      <c r="U41" s="123"/>
      <c r="V41" s="123"/>
      <c r="W41" s="123"/>
      <c r="X41" s="123"/>
      <c r="Y41" s="152"/>
      <c r="Z41" s="152"/>
      <c r="AA41" s="152"/>
      <c r="AB41" s="152"/>
      <c r="AC41" s="152"/>
      <c r="AD41" s="152"/>
    </row>
    <row r="42" spans="1:30" ht="16.5" customHeight="1">
      <c r="A42" s="37">
        <v>14</v>
      </c>
      <c r="B42" s="387" t="s">
        <v>123</v>
      </c>
      <c r="C42" s="387"/>
      <c r="D42" s="387"/>
      <c r="E42" s="40" t="s">
        <v>56</v>
      </c>
      <c r="F42" s="391" t="str">
        <f>IF(J42="",O42,J42)</f>
        <v xml:space="preserve">Rs. </v>
      </c>
      <c r="G42" s="391"/>
      <c r="H42" s="391"/>
      <c r="I42" s="36"/>
      <c r="J42" s="412"/>
      <c r="K42" s="413"/>
      <c r="L42" s="413"/>
      <c r="M42" s="414"/>
      <c r="N42" s="36"/>
      <c r="O42" s="103" t="str">
        <f>CONCATENATE("Rs. ",R42)</f>
        <v xml:space="preserve">Rs. </v>
      </c>
      <c r="P42" s="36"/>
      <c r="Q42" s="36"/>
      <c r="R42" s="36" t="str">
        <f>IF(DATA!W20=0,"",DATA!W20)</f>
        <v/>
      </c>
      <c r="S42" s="36"/>
      <c r="T42" s="123"/>
      <c r="U42" s="123"/>
      <c r="V42" s="123"/>
      <c r="W42" s="123"/>
      <c r="X42" s="123"/>
      <c r="Y42" s="152"/>
      <c r="Z42" s="152"/>
      <c r="AA42" s="152"/>
      <c r="AB42" s="152"/>
      <c r="AC42" s="152"/>
      <c r="AD42" s="152"/>
    </row>
    <row r="43" spans="1:30" ht="16.5" customHeight="1">
      <c r="A43" s="37">
        <v>15</v>
      </c>
      <c r="B43" s="387" t="s">
        <v>124</v>
      </c>
      <c r="C43" s="387"/>
      <c r="D43" s="387"/>
      <c r="E43" s="40" t="s">
        <v>56</v>
      </c>
      <c r="F43" s="387" t="str">
        <f>IF(J43="",F17,J43)</f>
        <v xml:space="preserve"> equal instalments</v>
      </c>
      <c r="G43" s="387"/>
      <c r="H43" s="387"/>
      <c r="I43" s="36"/>
      <c r="J43" s="412"/>
      <c r="K43" s="413"/>
      <c r="L43" s="413"/>
      <c r="M43" s="414"/>
      <c r="N43" s="36"/>
      <c r="O43" s="36"/>
      <c r="P43" s="36"/>
      <c r="Q43" s="36"/>
      <c r="R43" s="36"/>
      <c r="S43" s="36"/>
      <c r="T43" s="123"/>
      <c r="U43" s="123"/>
      <c r="V43" s="123"/>
      <c r="W43" s="123"/>
      <c r="X43" s="123"/>
      <c r="Y43" s="152"/>
      <c r="Z43" s="152"/>
      <c r="AA43" s="152"/>
      <c r="AB43" s="152"/>
      <c r="AC43" s="152"/>
      <c r="AD43" s="152"/>
    </row>
    <row r="44" spans="1:30" ht="20.25" customHeight="1">
      <c r="A44" s="37">
        <v>16</v>
      </c>
      <c r="B44" s="390" t="s">
        <v>231</v>
      </c>
      <c r="C44" s="390"/>
      <c r="D44" s="390"/>
      <c r="E44" s="392"/>
      <c r="F44" s="392"/>
      <c r="G44" s="392"/>
      <c r="H44" s="392"/>
      <c r="I44" s="36"/>
      <c r="J44" s="343"/>
      <c r="K44" s="344"/>
      <c r="L44" s="344"/>
      <c r="M44" s="345"/>
      <c r="N44" s="36"/>
      <c r="O44" s="36"/>
      <c r="P44" s="36"/>
      <c r="Q44" s="36"/>
      <c r="R44" s="36"/>
      <c r="S44" s="36"/>
      <c r="T44" s="123"/>
      <c r="U44" s="123"/>
      <c r="V44" s="123"/>
      <c r="W44" s="123"/>
      <c r="X44" s="123"/>
      <c r="Y44" s="152"/>
      <c r="Z44" s="152"/>
      <c r="AA44" s="152"/>
      <c r="AB44" s="152"/>
      <c r="AC44" s="152"/>
      <c r="AD44" s="152"/>
    </row>
    <row r="45" spans="1:30">
      <c r="A45" s="37"/>
      <c r="B45" s="37"/>
      <c r="C45" s="37"/>
      <c r="D45" s="37"/>
      <c r="E45" s="37"/>
      <c r="F45" s="387"/>
      <c r="G45" s="387"/>
      <c r="H45" s="387"/>
      <c r="I45" s="36"/>
      <c r="J45" s="415"/>
      <c r="K45" s="415"/>
      <c r="L45" s="415"/>
      <c r="M45" s="415"/>
      <c r="N45" s="36"/>
      <c r="O45" s="36"/>
      <c r="P45" s="36"/>
      <c r="Q45" s="36"/>
      <c r="R45" s="36"/>
      <c r="S45" s="36"/>
      <c r="T45" s="123"/>
      <c r="U45" s="123"/>
      <c r="V45" s="123"/>
      <c r="W45" s="123"/>
      <c r="X45" s="123"/>
      <c r="Y45" s="152"/>
      <c r="Z45" s="152"/>
      <c r="AA45" s="152"/>
      <c r="AB45" s="152"/>
      <c r="AC45" s="152"/>
      <c r="AD45" s="152"/>
    </row>
    <row r="46" spans="1:30">
      <c r="A46" s="37"/>
      <c r="B46" s="37"/>
      <c r="C46" s="37"/>
      <c r="D46" s="37"/>
      <c r="E46" s="37"/>
      <c r="F46" s="387" t="s">
        <v>128</v>
      </c>
      <c r="G46" s="387"/>
      <c r="H46" s="387"/>
      <c r="I46" s="36"/>
      <c r="J46" s="407"/>
      <c r="K46" s="407"/>
      <c r="L46" s="407"/>
      <c r="M46" s="407"/>
      <c r="N46" s="36"/>
      <c r="O46" s="36"/>
      <c r="P46" s="36"/>
      <c r="Q46" s="36"/>
      <c r="R46" s="36"/>
      <c r="S46" s="36"/>
      <c r="T46" s="123"/>
      <c r="U46" s="123"/>
      <c r="V46" s="123"/>
      <c r="W46" s="123"/>
      <c r="X46" s="123"/>
      <c r="Y46" s="152"/>
      <c r="Z46" s="152"/>
      <c r="AA46" s="152"/>
      <c r="AB46" s="152"/>
      <c r="AC46" s="152"/>
      <c r="AD46" s="152"/>
    </row>
    <row r="47" spans="1:30" ht="1.5" customHeight="1">
      <c r="F47" s="384"/>
      <c r="G47" s="384"/>
      <c r="H47" s="384"/>
      <c r="I47" s="36"/>
      <c r="J47" s="128"/>
      <c r="K47" s="128"/>
      <c r="L47" s="128"/>
      <c r="M47" s="128"/>
      <c r="N47" s="36"/>
      <c r="O47" s="36"/>
      <c r="P47" s="36"/>
      <c r="Q47" s="36"/>
      <c r="R47" s="36"/>
      <c r="S47" s="36"/>
      <c r="T47" s="123"/>
      <c r="U47" s="123"/>
      <c r="V47" s="123"/>
      <c r="W47" s="123"/>
      <c r="X47" s="123"/>
      <c r="Y47" s="152"/>
      <c r="Z47" s="152"/>
      <c r="AA47" s="152"/>
      <c r="AB47" s="152"/>
      <c r="AC47" s="152"/>
      <c r="AD47" s="152"/>
    </row>
    <row r="48" spans="1:30">
      <c r="A48" s="36"/>
      <c r="B48" s="36"/>
      <c r="C48" s="36"/>
      <c r="D48" s="36"/>
      <c r="E48" s="36"/>
      <c r="F48" s="383"/>
      <c r="G48" s="383"/>
      <c r="H48" s="38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123"/>
      <c r="U48" s="123"/>
      <c r="V48" s="123"/>
      <c r="W48" s="123"/>
      <c r="X48" s="123"/>
      <c r="Y48" s="152"/>
      <c r="Z48" s="152"/>
      <c r="AA48" s="152"/>
      <c r="AB48" s="152"/>
      <c r="AC48" s="152"/>
      <c r="AD48" s="152"/>
    </row>
    <row r="49" spans="1:30">
      <c r="A49" s="36"/>
      <c r="B49" s="36"/>
      <c r="C49" s="36"/>
      <c r="D49" s="36"/>
      <c r="E49" s="36"/>
      <c r="F49" s="383"/>
      <c r="G49" s="383"/>
      <c r="H49" s="383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123"/>
      <c r="U49" s="123"/>
      <c r="V49" s="123"/>
      <c r="W49" s="123"/>
      <c r="X49" s="123"/>
      <c r="Y49" s="152"/>
      <c r="Z49" s="152"/>
      <c r="AA49" s="152"/>
      <c r="AB49" s="152"/>
      <c r="AC49" s="152"/>
      <c r="AD49" s="152"/>
    </row>
    <row r="50" spans="1:30">
      <c r="A50" s="36"/>
      <c r="B50" s="36"/>
      <c r="C50" s="36"/>
      <c r="D50" s="36"/>
      <c r="E50" s="36"/>
      <c r="F50" s="383"/>
      <c r="G50" s="383"/>
      <c r="H50" s="38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123"/>
      <c r="U50" s="123"/>
      <c r="V50" s="123"/>
      <c r="W50" s="123"/>
      <c r="X50" s="123"/>
      <c r="Y50" s="152"/>
      <c r="Z50" s="152"/>
      <c r="AA50" s="152"/>
      <c r="AB50" s="152"/>
      <c r="AC50" s="152"/>
      <c r="AD50" s="152"/>
    </row>
    <row r="51" spans="1:30">
      <c r="A51" s="36"/>
      <c r="B51" s="36"/>
      <c r="C51" s="36"/>
      <c r="D51" s="36"/>
      <c r="E51" s="36"/>
      <c r="F51" s="383"/>
      <c r="G51" s="383"/>
      <c r="H51" s="383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123"/>
      <c r="U51" s="123"/>
      <c r="V51" s="123"/>
      <c r="W51" s="123"/>
      <c r="X51" s="123"/>
      <c r="Y51" s="152"/>
      <c r="Z51" s="152"/>
      <c r="AA51" s="152"/>
      <c r="AB51" s="152"/>
      <c r="AC51" s="152"/>
      <c r="AD51" s="152"/>
    </row>
    <row r="52" spans="1:30">
      <c r="A52" s="36"/>
      <c r="B52" s="36"/>
      <c r="C52" s="36"/>
      <c r="D52" s="36"/>
      <c r="E52" s="36"/>
      <c r="F52" s="383"/>
      <c r="G52" s="383"/>
      <c r="H52" s="383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123"/>
      <c r="U52" s="123"/>
      <c r="V52" s="123"/>
      <c r="W52" s="123"/>
      <c r="X52" s="123"/>
      <c r="Y52" s="152"/>
      <c r="Z52" s="152"/>
      <c r="AA52" s="152"/>
      <c r="AB52" s="152"/>
      <c r="AC52" s="152"/>
      <c r="AD52" s="152"/>
    </row>
    <row r="53" spans="1:30">
      <c r="A53" s="36"/>
      <c r="B53" s="36"/>
      <c r="C53" s="36"/>
      <c r="D53" s="36"/>
      <c r="E53" s="36"/>
      <c r="F53" s="383"/>
      <c r="G53" s="383"/>
      <c r="H53" s="383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23"/>
      <c r="U53" s="123"/>
      <c r="V53" s="123"/>
      <c r="W53" s="123"/>
      <c r="X53" s="123"/>
      <c r="Y53" s="152"/>
      <c r="Z53" s="152"/>
      <c r="AA53" s="152"/>
      <c r="AB53" s="152"/>
      <c r="AC53" s="152"/>
      <c r="AD53" s="152"/>
    </row>
    <row r="54" spans="1:30">
      <c r="A54" s="36"/>
      <c r="B54" s="36"/>
      <c r="C54" s="36"/>
      <c r="D54" s="36"/>
      <c r="E54" s="36"/>
      <c r="F54" s="383"/>
      <c r="G54" s="383"/>
      <c r="H54" s="383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123"/>
      <c r="U54" s="123"/>
      <c r="V54" s="123"/>
      <c r="W54" s="123"/>
      <c r="X54" s="123"/>
      <c r="Y54" s="152"/>
      <c r="Z54" s="152"/>
      <c r="AA54" s="152"/>
      <c r="AB54" s="152"/>
      <c r="AC54" s="152"/>
      <c r="AD54" s="152"/>
    </row>
    <row r="55" spans="1:30">
      <c r="A55" s="36"/>
      <c r="B55" s="36"/>
      <c r="C55" s="36"/>
      <c r="D55" s="36"/>
      <c r="E55" s="36"/>
      <c r="F55" s="383"/>
      <c r="G55" s="383"/>
      <c r="H55" s="383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123"/>
      <c r="U55" s="123"/>
      <c r="V55" s="123"/>
      <c r="W55" s="123"/>
      <c r="X55" s="123"/>
      <c r="Y55" s="152"/>
      <c r="Z55" s="152"/>
      <c r="AA55" s="152"/>
      <c r="AB55" s="152"/>
      <c r="AC55" s="152"/>
      <c r="AD55" s="152"/>
    </row>
    <row r="56" spans="1:30">
      <c r="A56" s="36"/>
      <c r="B56" s="36"/>
      <c r="C56" s="36"/>
      <c r="D56" s="36"/>
      <c r="E56" s="36"/>
      <c r="F56" s="383"/>
      <c r="G56" s="383"/>
      <c r="H56" s="38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123"/>
      <c r="U56" s="123"/>
      <c r="V56" s="123"/>
      <c r="W56" s="123"/>
      <c r="X56" s="123"/>
      <c r="Y56" s="152"/>
      <c r="Z56" s="152"/>
      <c r="AA56" s="152"/>
      <c r="AB56" s="152"/>
      <c r="AC56" s="152"/>
      <c r="AD56" s="152"/>
    </row>
    <row r="57" spans="1:30">
      <c r="A57" s="36"/>
      <c r="B57" s="36"/>
      <c r="C57" s="36"/>
      <c r="D57" s="36"/>
      <c r="E57" s="36"/>
      <c r="F57" s="383"/>
      <c r="G57" s="383"/>
      <c r="H57" s="383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123"/>
      <c r="U57" s="123"/>
      <c r="V57" s="123"/>
      <c r="W57" s="123"/>
      <c r="X57" s="123"/>
      <c r="Y57" s="152"/>
      <c r="Z57" s="152"/>
      <c r="AA57" s="152"/>
      <c r="AB57" s="152"/>
      <c r="AC57" s="152"/>
      <c r="AD57" s="152"/>
    </row>
    <row r="58" spans="1:30">
      <c r="A58" s="36"/>
      <c r="B58" s="36"/>
      <c r="C58" s="36"/>
      <c r="D58" s="36"/>
      <c r="E58" s="36"/>
      <c r="F58" s="383"/>
      <c r="G58" s="383"/>
      <c r="H58" s="383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123"/>
      <c r="U58" s="123"/>
      <c r="V58" s="123"/>
      <c r="W58" s="123"/>
      <c r="X58" s="123"/>
      <c r="Y58" s="152"/>
      <c r="Z58" s="152"/>
      <c r="AA58" s="152"/>
      <c r="AB58" s="152"/>
      <c r="AC58" s="152"/>
      <c r="AD58" s="152"/>
    </row>
    <row r="59" spans="1:30">
      <c r="A59" s="36"/>
      <c r="B59" s="36"/>
      <c r="C59" s="36"/>
      <c r="D59" s="36"/>
      <c r="E59" s="36"/>
      <c r="F59" s="383"/>
      <c r="G59" s="383"/>
      <c r="H59" s="38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123"/>
      <c r="U59" s="123"/>
      <c r="V59" s="123"/>
      <c r="W59" s="123"/>
      <c r="X59" s="123"/>
      <c r="Y59" s="152"/>
      <c r="Z59" s="152"/>
      <c r="AA59" s="152"/>
      <c r="AB59" s="152"/>
      <c r="AC59" s="152"/>
      <c r="AD59" s="152"/>
    </row>
    <row r="60" spans="1:30">
      <c r="A60" s="36"/>
      <c r="B60" s="36"/>
      <c r="C60" s="36"/>
      <c r="D60" s="36"/>
      <c r="E60" s="36"/>
      <c r="F60" s="383"/>
      <c r="G60" s="383"/>
      <c r="H60" s="38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123"/>
      <c r="U60" s="123"/>
      <c r="V60" s="123"/>
      <c r="W60" s="123"/>
      <c r="X60" s="123"/>
      <c r="Y60" s="152"/>
      <c r="Z60" s="152"/>
      <c r="AA60" s="152"/>
      <c r="AB60" s="152"/>
      <c r="AC60" s="152"/>
      <c r="AD60" s="152"/>
    </row>
    <row r="61" spans="1:30">
      <c r="A61" s="36"/>
      <c r="B61" s="36"/>
      <c r="C61" s="36"/>
      <c r="D61" s="36"/>
      <c r="E61" s="36"/>
      <c r="F61" s="383"/>
      <c r="G61" s="383"/>
      <c r="H61" s="383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123"/>
      <c r="U61" s="123"/>
      <c r="V61" s="123"/>
      <c r="W61" s="123"/>
      <c r="X61" s="123"/>
      <c r="Y61" s="152"/>
      <c r="Z61" s="152"/>
      <c r="AA61" s="152"/>
      <c r="AB61" s="152"/>
      <c r="AC61" s="152"/>
      <c r="AD61" s="152"/>
    </row>
    <row r="62" spans="1:30">
      <c r="A62" s="36"/>
      <c r="B62" s="36"/>
      <c r="C62" s="36"/>
      <c r="D62" s="36"/>
      <c r="E62" s="36"/>
      <c r="F62" s="383"/>
      <c r="G62" s="383"/>
      <c r="H62" s="383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23"/>
      <c r="U62" s="123"/>
      <c r="V62" s="123"/>
      <c r="W62" s="123"/>
      <c r="X62" s="123"/>
      <c r="Y62" s="152"/>
      <c r="Z62" s="152"/>
      <c r="AA62" s="152"/>
      <c r="AB62" s="152"/>
      <c r="AC62" s="152"/>
      <c r="AD62" s="152"/>
    </row>
    <row r="63" spans="1:30">
      <c r="A63" s="36"/>
      <c r="B63" s="36"/>
      <c r="C63" s="36"/>
      <c r="D63" s="36"/>
      <c r="E63" s="36"/>
      <c r="F63" s="383"/>
      <c r="G63" s="383"/>
      <c r="H63" s="383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123"/>
      <c r="U63" s="123"/>
      <c r="V63" s="123"/>
      <c r="W63" s="123"/>
      <c r="X63" s="123"/>
      <c r="Y63" s="152"/>
      <c r="Z63" s="152"/>
      <c r="AA63" s="152"/>
      <c r="AB63" s="152"/>
      <c r="AC63" s="152"/>
      <c r="AD63" s="152"/>
    </row>
    <row r="64" spans="1:30">
      <c r="A64" s="36"/>
      <c r="B64" s="36"/>
      <c r="C64" s="36"/>
      <c r="D64" s="36"/>
      <c r="E64" s="36"/>
      <c r="F64" s="383"/>
      <c r="G64" s="383"/>
      <c r="H64" s="38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123"/>
      <c r="U64" s="123"/>
      <c r="V64" s="123"/>
      <c r="W64" s="123"/>
      <c r="X64" s="123"/>
      <c r="Y64" s="152"/>
      <c r="Z64" s="152"/>
      <c r="AA64" s="152"/>
      <c r="AB64" s="152"/>
      <c r="AC64" s="152"/>
      <c r="AD64" s="152"/>
    </row>
    <row r="65" spans="1:30">
      <c r="A65" s="36"/>
      <c r="B65" s="36"/>
      <c r="C65" s="36"/>
      <c r="D65" s="36"/>
      <c r="E65" s="36"/>
      <c r="F65" s="383"/>
      <c r="G65" s="383"/>
      <c r="H65" s="383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123"/>
      <c r="U65" s="123"/>
      <c r="V65" s="123"/>
      <c r="W65" s="123"/>
      <c r="X65" s="123"/>
      <c r="Y65" s="152"/>
      <c r="Z65" s="152"/>
      <c r="AA65" s="152"/>
      <c r="AB65" s="152"/>
      <c r="AC65" s="152"/>
      <c r="AD65" s="152"/>
    </row>
    <row r="66" spans="1:30">
      <c r="A66" s="36"/>
      <c r="B66" s="36"/>
      <c r="C66" s="36"/>
      <c r="D66" s="36"/>
      <c r="E66" s="36"/>
      <c r="F66" s="383"/>
      <c r="G66" s="383"/>
      <c r="H66" s="383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123"/>
      <c r="U66" s="123"/>
      <c r="V66" s="123"/>
      <c r="W66" s="123"/>
      <c r="X66" s="123"/>
      <c r="Y66" s="152"/>
      <c r="Z66" s="152"/>
      <c r="AA66" s="152"/>
      <c r="AB66" s="152"/>
      <c r="AC66" s="152"/>
      <c r="AD66" s="152"/>
    </row>
    <row r="67" spans="1:30">
      <c r="A67" s="36"/>
      <c r="B67" s="36"/>
      <c r="C67" s="36"/>
      <c r="D67" s="36"/>
      <c r="E67" s="36"/>
      <c r="F67" s="383"/>
      <c r="G67" s="383"/>
      <c r="H67" s="383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123"/>
      <c r="U67" s="123"/>
      <c r="V67" s="123"/>
      <c r="W67" s="123"/>
      <c r="X67" s="123"/>
      <c r="Y67" s="152"/>
      <c r="Z67" s="152"/>
      <c r="AA67" s="152"/>
      <c r="AB67" s="152"/>
      <c r="AC67" s="152"/>
      <c r="AD67" s="152"/>
    </row>
    <row r="68" spans="1:30">
      <c r="A68" s="36"/>
      <c r="B68" s="36"/>
      <c r="C68" s="36"/>
      <c r="D68" s="36"/>
      <c r="E68" s="36"/>
      <c r="F68" s="383"/>
      <c r="G68" s="383"/>
      <c r="H68" s="383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123"/>
      <c r="U68" s="123"/>
      <c r="V68" s="123"/>
      <c r="W68" s="123"/>
      <c r="X68" s="123"/>
      <c r="Y68" s="152"/>
      <c r="Z68" s="152"/>
      <c r="AA68" s="152"/>
      <c r="AB68" s="152"/>
      <c r="AC68" s="152"/>
      <c r="AD68" s="152"/>
    </row>
    <row r="69" spans="1:30">
      <c r="A69" s="36"/>
      <c r="B69" s="36"/>
      <c r="C69" s="36"/>
      <c r="D69" s="36"/>
      <c r="E69" s="36"/>
      <c r="F69" s="383"/>
      <c r="G69" s="383"/>
      <c r="H69" s="383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123"/>
      <c r="U69" s="123"/>
      <c r="V69" s="123"/>
      <c r="W69" s="123"/>
      <c r="X69" s="123"/>
      <c r="Y69" s="152"/>
      <c r="Z69" s="152"/>
      <c r="AA69" s="152"/>
      <c r="AB69" s="152"/>
      <c r="AC69" s="152"/>
      <c r="AD69" s="152"/>
    </row>
    <row r="70" spans="1:30">
      <c r="A70" s="36"/>
      <c r="B70" s="36"/>
      <c r="C70" s="36"/>
      <c r="D70" s="36"/>
      <c r="E70" s="36"/>
      <c r="F70" s="383"/>
      <c r="G70" s="383"/>
      <c r="H70" s="383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123"/>
      <c r="U70" s="123"/>
      <c r="V70" s="123"/>
      <c r="W70" s="123"/>
      <c r="X70" s="123"/>
      <c r="Y70" s="152"/>
      <c r="Z70" s="152"/>
      <c r="AA70" s="152"/>
      <c r="AB70" s="152"/>
      <c r="AC70" s="152"/>
      <c r="AD70" s="152"/>
    </row>
    <row r="71" spans="1:30">
      <c r="A71" s="36"/>
      <c r="B71" s="36"/>
      <c r="C71" s="36"/>
      <c r="D71" s="36"/>
      <c r="E71" s="36"/>
      <c r="F71" s="383"/>
      <c r="G71" s="383"/>
      <c r="H71" s="38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123"/>
      <c r="U71" s="123"/>
      <c r="V71" s="123"/>
      <c r="W71" s="123"/>
      <c r="X71" s="123"/>
      <c r="Y71" s="152"/>
      <c r="Z71" s="152"/>
      <c r="AA71" s="152"/>
      <c r="AB71" s="152"/>
      <c r="AC71" s="152"/>
      <c r="AD71" s="152"/>
    </row>
    <row r="72" spans="1:30">
      <c r="A72" s="36"/>
      <c r="B72" s="36"/>
      <c r="C72" s="36"/>
      <c r="D72" s="36"/>
      <c r="E72" s="36"/>
      <c r="F72" s="383"/>
      <c r="G72" s="383"/>
      <c r="H72" s="383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123"/>
      <c r="U72" s="123"/>
      <c r="V72" s="123"/>
      <c r="W72" s="123"/>
      <c r="X72" s="123"/>
      <c r="Y72" s="152"/>
      <c r="Z72" s="152"/>
      <c r="AA72" s="152"/>
      <c r="AB72" s="152"/>
      <c r="AC72" s="152"/>
      <c r="AD72" s="152"/>
    </row>
    <row r="73" spans="1:30">
      <c r="A73" s="36"/>
      <c r="B73" s="36"/>
      <c r="C73" s="36"/>
      <c r="D73" s="36"/>
      <c r="E73" s="36"/>
      <c r="F73" s="383"/>
      <c r="G73" s="383"/>
      <c r="H73" s="38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123"/>
      <c r="U73" s="123"/>
      <c r="V73" s="123"/>
      <c r="W73" s="123"/>
      <c r="X73" s="123"/>
      <c r="Y73" s="152"/>
      <c r="Z73" s="152"/>
      <c r="AA73" s="152"/>
      <c r="AB73" s="152"/>
      <c r="AC73" s="152"/>
      <c r="AD73" s="152"/>
    </row>
    <row r="74" spans="1:30">
      <c r="A74" s="36"/>
      <c r="B74" s="36"/>
      <c r="C74" s="36"/>
      <c r="D74" s="36"/>
      <c r="E74" s="36"/>
      <c r="F74" s="383"/>
      <c r="G74" s="383"/>
      <c r="H74" s="383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123"/>
      <c r="U74" s="123"/>
      <c r="V74" s="123"/>
      <c r="W74" s="123"/>
      <c r="X74" s="123"/>
      <c r="Y74" s="152"/>
      <c r="Z74" s="152"/>
      <c r="AA74" s="152"/>
      <c r="AB74" s="152"/>
      <c r="AC74" s="152"/>
      <c r="AD74" s="152"/>
    </row>
    <row r="75" spans="1:30">
      <c r="A75" s="36"/>
      <c r="B75" s="36"/>
      <c r="C75" s="36"/>
      <c r="D75" s="36"/>
      <c r="E75" s="36"/>
      <c r="F75" s="383"/>
      <c r="G75" s="383"/>
      <c r="H75" s="383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123"/>
      <c r="U75" s="123"/>
      <c r="V75" s="123"/>
      <c r="W75" s="123"/>
      <c r="X75" s="123"/>
      <c r="Y75" s="152"/>
      <c r="Z75" s="152"/>
      <c r="AA75" s="152"/>
      <c r="AB75" s="152"/>
      <c r="AC75" s="152"/>
      <c r="AD75" s="152"/>
    </row>
    <row r="76" spans="1:30">
      <c r="A76" s="36"/>
      <c r="B76" s="36"/>
      <c r="C76" s="36"/>
      <c r="D76" s="36"/>
      <c r="E76" s="36"/>
      <c r="F76" s="383"/>
      <c r="G76" s="383"/>
      <c r="H76" s="383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123"/>
      <c r="U76" s="123"/>
      <c r="V76" s="123"/>
      <c r="W76" s="123"/>
      <c r="X76" s="123"/>
      <c r="Y76" s="152"/>
      <c r="Z76" s="152"/>
      <c r="AA76" s="152"/>
      <c r="AB76" s="152"/>
      <c r="AC76" s="152"/>
      <c r="AD76" s="152"/>
    </row>
    <row r="77" spans="1:30">
      <c r="A77" s="36"/>
      <c r="B77" s="36"/>
      <c r="C77" s="36"/>
      <c r="D77" s="36"/>
      <c r="E77" s="36"/>
      <c r="F77" s="383"/>
      <c r="G77" s="383"/>
      <c r="H77" s="38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123"/>
      <c r="U77" s="123"/>
      <c r="V77" s="123"/>
      <c r="W77" s="123"/>
      <c r="X77" s="123"/>
      <c r="Y77" s="152"/>
      <c r="Z77" s="152"/>
      <c r="AA77" s="152"/>
      <c r="AB77" s="152"/>
      <c r="AC77" s="152"/>
      <c r="AD77" s="152"/>
    </row>
    <row r="78" spans="1:30">
      <c r="A78" s="36"/>
      <c r="B78" s="36"/>
      <c r="C78" s="36"/>
      <c r="D78" s="36"/>
      <c r="E78" s="36"/>
      <c r="F78" s="383"/>
      <c r="G78" s="383"/>
      <c r="H78" s="38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123"/>
      <c r="U78" s="123"/>
      <c r="V78" s="123"/>
      <c r="W78" s="123"/>
      <c r="X78" s="123"/>
      <c r="Y78" s="152"/>
      <c r="Z78" s="152"/>
      <c r="AA78" s="152"/>
      <c r="AB78" s="152"/>
      <c r="AC78" s="152"/>
      <c r="AD78" s="152"/>
    </row>
    <row r="79" spans="1:30">
      <c r="A79" s="36"/>
      <c r="B79" s="36"/>
      <c r="C79" s="36"/>
      <c r="D79" s="36"/>
      <c r="E79" s="36"/>
      <c r="F79" s="383"/>
      <c r="G79" s="383"/>
      <c r="H79" s="38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123"/>
      <c r="U79" s="123"/>
      <c r="V79" s="123"/>
      <c r="W79" s="123"/>
      <c r="X79" s="123"/>
      <c r="Y79" s="152"/>
      <c r="Z79" s="152"/>
      <c r="AA79" s="152"/>
      <c r="AB79" s="152"/>
      <c r="AC79" s="152"/>
      <c r="AD79" s="152"/>
    </row>
    <row r="80" spans="1:30">
      <c r="A80" s="36"/>
      <c r="B80" s="36"/>
      <c r="C80" s="36"/>
      <c r="D80" s="36"/>
      <c r="E80" s="36"/>
      <c r="F80" s="383"/>
      <c r="G80" s="383"/>
      <c r="H80" s="383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123"/>
      <c r="U80" s="123"/>
      <c r="V80" s="123"/>
      <c r="W80" s="123"/>
      <c r="X80" s="123"/>
      <c r="Y80" s="152"/>
      <c r="Z80" s="152"/>
      <c r="AA80" s="152"/>
      <c r="AB80" s="152"/>
      <c r="AC80" s="152"/>
      <c r="AD80" s="152"/>
    </row>
    <row r="81" spans="1:30">
      <c r="A81" s="36"/>
      <c r="B81" s="36"/>
      <c r="C81" s="36"/>
      <c r="D81" s="36"/>
      <c r="E81" s="36"/>
      <c r="F81" s="383"/>
      <c r="G81" s="383"/>
      <c r="H81" s="383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123"/>
      <c r="U81" s="123"/>
      <c r="V81" s="123"/>
      <c r="W81" s="123"/>
      <c r="X81" s="123"/>
      <c r="Y81" s="152"/>
      <c r="Z81" s="152"/>
      <c r="AA81" s="152"/>
      <c r="AB81" s="152"/>
      <c r="AC81" s="152"/>
      <c r="AD81" s="152"/>
    </row>
    <row r="82" spans="1:30">
      <c r="A82" s="36"/>
      <c r="B82" s="36"/>
      <c r="C82" s="36"/>
      <c r="D82" s="36"/>
      <c r="E82" s="36"/>
      <c r="F82" s="383"/>
      <c r="G82" s="383"/>
      <c r="H82" s="383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123"/>
      <c r="U82" s="123"/>
      <c r="V82" s="123"/>
      <c r="W82" s="123"/>
      <c r="X82" s="123"/>
      <c r="Y82" s="152"/>
      <c r="Z82" s="152"/>
      <c r="AA82" s="152"/>
      <c r="AB82" s="152"/>
      <c r="AC82" s="152"/>
      <c r="AD82" s="152"/>
    </row>
    <row r="83" spans="1:30">
      <c r="A83" s="36"/>
      <c r="B83" s="36"/>
      <c r="C83" s="36"/>
      <c r="D83" s="36"/>
      <c r="E83" s="36"/>
      <c r="F83" s="383"/>
      <c r="G83" s="383"/>
      <c r="H83" s="383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123"/>
      <c r="U83" s="123"/>
      <c r="V83" s="123"/>
      <c r="W83" s="123"/>
      <c r="X83" s="123"/>
      <c r="Y83" s="152"/>
      <c r="Z83" s="152"/>
      <c r="AA83" s="152"/>
      <c r="AB83" s="152"/>
      <c r="AC83" s="152"/>
      <c r="AD83" s="152"/>
    </row>
    <row r="84" spans="1:30">
      <c r="A84" s="36"/>
      <c r="B84" s="36"/>
      <c r="C84" s="36"/>
      <c r="D84" s="36"/>
      <c r="E84" s="36"/>
      <c r="F84" s="383"/>
      <c r="G84" s="383"/>
      <c r="H84" s="38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123"/>
      <c r="U84" s="123"/>
      <c r="V84" s="123"/>
      <c r="W84" s="123"/>
      <c r="X84" s="123"/>
      <c r="Y84" s="152"/>
      <c r="Z84" s="152"/>
      <c r="AA84" s="152"/>
      <c r="AB84" s="152"/>
      <c r="AC84" s="152"/>
      <c r="AD84" s="152"/>
    </row>
    <row r="85" spans="1:30">
      <c r="A85" s="36"/>
      <c r="B85" s="36"/>
      <c r="C85" s="36"/>
      <c r="D85" s="36"/>
      <c r="E85" s="36"/>
      <c r="F85" s="383"/>
      <c r="G85" s="383"/>
      <c r="H85" s="383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123"/>
      <c r="U85" s="123"/>
      <c r="V85" s="123"/>
      <c r="W85" s="123"/>
      <c r="X85" s="123"/>
      <c r="Y85" s="152"/>
      <c r="Z85" s="152"/>
      <c r="AA85" s="152"/>
      <c r="AB85" s="152"/>
      <c r="AC85" s="152"/>
      <c r="AD85" s="152"/>
    </row>
    <row r="86" spans="1:30">
      <c r="A86" s="36"/>
      <c r="B86" s="36"/>
      <c r="C86" s="36"/>
      <c r="D86" s="36"/>
      <c r="E86" s="36"/>
      <c r="F86" s="383"/>
      <c r="G86" s="383"/>
      <c r="H86" s="383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123"/>
      <c r="U86" s="123"/>
      <c r="V86" s="123"/>
      <c r="W86" s="123"/>
      <c r="X86" s="123"/>
      <c r="Y86" s="152"/>
      <c r="Z86" s="152"/>
      <c r="AA86" s="152"/>
      <c r="AB86" s="152"/>
      <c r="AC86" s="152"/>
      <c r="AD86" s="152"/>
    </row>
    <row r="87" spans="1:30">
      <c r="A87" s="36"/>
      <c r="B87" s="36"/>
      <c r="C87" s="36"/>
      <c r="D87" s="36"/>
      <c r="E87" s="36"/>
      <c r="F87" s="383"/>
      <c r="G87" s="383"/>
      <c r="H87" s="383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123"/>
      <c r="U87" s="123"/>
      <c r="V87" s="123"/>
      <c r="W87" s="123"/>
      <c r="X87" s="123"/>
      <c r="Y87" s="152"/>
      <c r="Z87" s="152"/>
      <c r="AA87" s="152"/>
      <c r="AB87" s="152"/>
      <c r="AC87" s="152"/>
      <c r="AD87" s="152"/>
    </row>
    <row r="88" spans="1:30">
      <c r="A88" s="36"/>
      <c r="B88" s="36"/>
      <c r="C88" s="36"/>
      <c r="D88" s="36"/>
      <c r="E88" s="36"/>
      <c r="F88" s="383"/>
      <c r="G88" s="383"/>
      <c r="H88" s="383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123"/>
      <c r="U88" s="123"/>
      <c r="V88" s="123"/>
      <c r="W88" s="123"/>
      <c r="X88" s="123"/>
      <c r="Y88" s="152"/>
      <c r="Z88" s="152"/>
      <c r="AA88" s="152"/>
      <c r="AB88" s="152"/>
      <c r="AC88" s="152"/>
      <c r="AD88" s="152"/>
    </row>
    <row r="89" spans="1:30">
      <c r="A89" s="36"/>
      <c r="B89" s="36"/>
      <c r="C89" s="36"/>
      <c r="D89" s="36"/>
      <c r="E89" s="36"/>
      <c r="F89" s="383"/>
      <c r="G89" s="383"/>
      <c r="H89" s="383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123"/>
      <c r="U89" s="123"/>
      <c r="V89" s="123"/>
      <c r="W89" s="123"/>
      <c r="X89" s="123"/>
      <c r="Y89" s="152"/>
      <c r="Z89" s="152"/>
      <c r="AA89" s="152"/>
      <c r="AB89" s="152"/>
      <c r="AC89" s="152"/>
      <c r="AD89" s="152"/>
    </row>
    <row r="90" spans="1:30">
      <c r="A90" s="36"/>
      <c r="B90" s="36"/>
      <c r="C90" s="36"/>
      <c r="D90" s="36"/>
      <c r="E90" s="36"/>
      <c r="F90" s="383"/>
      <c r="G90" s="383"/>
      <c r="H90" s="383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123"/>
      <c r="U90" s="123"/>
      <c r="V90" s="123"/>
      <c r="W90" s="123"/>
      <c r="X90" s="123"/>
      <c r="Y90" s="152"/>
      <c r="Z90" s="152"/>
      <c r="AA90" s="152"/>
      <c r="AB90" s="152"/>
      <c r="AC90" s="152"/>
      <c r="AD90" s="152"/>
    </row>
    <row r="91" spans="1:30">
      <c r="A91" s="36"/>
      <c r="B91" s="36"/>
      <c r="C91" s="36"/>
      <c r="D91" s="36"/>
      <c r="E91" s="36"/>
      <c r="F91" s="383"/>
      <c r="G91" s="383"/>
      <c r="H91" s="383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123"/>
      <c r="U91" s="123"/>
      <c r="V91" s="123"/>
      <c r="W91" s="123"/>
      <c r="X91" s="123"/>
      <c r="Y91" s="152"/>
      <c r="Z91" s="152"/>
      <c r="AA91" s="152"/>
      <c r="AB91" s="152"/>
      <c r="AC91" s="152"/>
      <c r="AD91" s="152"/>
    </row>
    <row r="92" spans="1:30">
      <c r="A92" s="36"/>
      <c r="B92" s="36"/>
      <c r="C92" s="36"/>
      <c r="D92" s="36"/>
      <c r="E92" s="36"/>
      <c r="F92" s="383"/>
      <c r="G92" s="383"/>
      <c r="H92" s="383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123"/>
      <c r="U92" s="123"/>
      <c r="V92" s="123"/>
      <c r="W92" s="123"/>
      <c r="X92" s="123"/>
      <c r="Y92" s="152"/>
      <c r="Z92" s="152"/>
      <c r="AA92" s="152"/>
      <c r="AB92" s="152"/>
      <c r="AC92" s="152"/>
      <c r="AD92" s="152"/>
    </row>
    <row r="93" spans="1:30">
      <c r="A93" s="36"/>
      <c r="B93" s="36"/>
      <c r="C93" s="36"/>
      <c r="D93" s="36"/>
      <c r="E93" s="36"/>
      <c r="F93" s="383"/>
      <c r="G93" s="383"/>
      <c r="H93" s="383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123"/>
      <c r="U93" s="123"/>
      <c r="V93" s="123"/>
      <c r="W93" s="123"/>
      <c r="X93" s="123"/>
      <c r="Y93" s="152"/>
      <c r="Z93" s="152"/>
      <c r="AA93" s="152"/>
      <c r="AB93" s="152"/>
      <c r="AC93" s="152"/>
      <c r="AD93" s="152"/>
    </row>
    <row r="94" spans="1:30">
      <c r="A94" s="36"/>
      <c r="B94" s="36"/>
      <c r="C94" s="36"/>
      <c r="D94" s="36"/>
      <c r="E94" s="36"/>
      <c r="F94" s="383"/>
      <c r="G94" s="383"/>
      <c r="H94" s="38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123"/>
      <c r="U94" s="123"/>
      <c r="V94" s="123"/>
      <c r="W94" s="123"/>
      <c r="X94" s="123"/>
      <c r="Y94" s="152"/>
      <c r="Z94" s="152"/>
      <c r="AA94" s="152"/>
      <c r="AB94" s="152"/>
      <c r="AC94" s="152"/>
      <c r="AD94" s="152"/>
    </row>
    <row r="95" spans="1:30">
      <c r="A95" s="36"/>
      <c r="B95" s="36"/>
      <c r="C95" s="36"/>
      <c r="D95" s="36"/>
      <c r="E95" s="36"/>
      <c r="F95" s="383"/>
      <c r="G95" s="383"/>
      <c r="H95" s="383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123"/>
      <c r="U95" s="123"/>
      <c r="V95" s="123"/>
      <c r="W95" s="123"/>
      <c r="X95" s="123"/>
      <c r="Y95" s="152"/>
      <c r="Z95" s="152"/>
      <c r="AA95" s="152"/>
      <c r="AB95" s="152"/>
      <c r="AC95" s="152"/>
      <c r="AD95" s="152"/>
    </row>
    <row r="96" spans="1:30">
      <c r="A96" s="36"/>
      <c r="B96" s="36"/>
      <c r="C96" s="36"/>
      <c r="D96" s="36"/>
      <c r="E96" s="36"/>
      <c r="F96" s="383"/>
      <c r="G96" s="383"/>
      <c r="H96" s="383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123"/>
      <c r="U96" s="123"/>
      <c r="V96" s="123"/>
      <c r="W96" s="123"/>
      <c r="X96" s="123"/>
      <c r="Y96" s="152"/>
      <c r="Z96" s="152"/>
      <c r="AA96" s="152"/>
      <c r="AB96" s="152"/>
      <c r="AC96" s="152"/>
      <c r="AD96" s="152"/>
    </row>
    <row r="97" spans="1:30">
      <c r="A97" s="36"/>
      <c r="B97" s="36"/>
      <c r="C97" s="36"/>
      <c r="D97" s="36"/>
      <c r="E97" s="36"/>
      <c r="F97" s="383"/>
      <c r="G97" s="383"/>
      <c r="H97" s="38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123"/>
      <c r="U97" s="123"/>
      <c r="V97" s="123"/>
      <c r="W97" s="123"/>
      <c r="X97" s="123"/>
      <c r="Y97" s="152"/>
      <c r="Z97" s="152"/>
      <c r="AA97" s="152"/>
      <c r="AB97" s="152"/>
      <c r="AC97" s="152"/>
      <c r="AD97" s="152"/>
    </row>
    <row r="98" spans="1:30">
      <c r="A98" s="36"/>
      <c r="B98" s="36"/>
      <c r="C98" s="36"/>
      <c r="D98" s="36"/>
      <c r="E98" s="36"/>
      <c r="F98" s="383"/>
      <c r="G98" s="383"/>
      <c r="H98" s="38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123"/>
      <c r="U98" s="123"/>
      <c r="V98" s="123"/>
      <c r="W98" s="123"/>
      <c r="X98" s="123"/>
      <c r="Y98" s="152"/>
      <c r="Z98" s="152"/>
      <c r="AA98" s="152"/>
      <c r="AB98" s="152"/>
      <c r="AC98" s="152"/>
      <c r="AD98" s="152"/>
    </row>
    <row r="99" spans="1:30">
      <c r="A99" s="36"/>
      <c r="B99" s="36"/>
      <c r="C99" s="36"/>
      <c r="D99" s="36"/>
      <c r="E99" s="36"/>
      <c r="F99" s="383"/>
      <c r="G99" s="383"/>
      <c r="H99" s="38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123"/>
      <c r="U99" s="123"/>
      <c r="V99" s="123"/>
      <c r="W99" s="123"/>
      <c r="X99" s="123"/>
      <c r="Y99" s="152"/>
      <c r="Z99" s="152"/>
      <c r="AA99" s="152"/>
      <c r="AB99" s="152"/>
      <c r="AC99" s="152"/>
      <c r="AD99" s="152"/>
    </row>
    <row r="100" spans="1:30">
      <c r="A100" s="36"/>
      <c r="B100" s="36"/>
      <c r="C100" s="36"/>
      <c r="D100" s="36"/>
      <c r="E100" s="36"/>
      <c r="F100" s="383"/>
      <c r="G100" s="383"/>
      <c r="H100" s="383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123"/>
      <c r="U100" s="123"/>
      <c r="V100" s="123"/>
      <c r="W100" s="123"/>
      <c r="X100" s="123"/>
      <c r="Y100" s="152"/>
      <c r="Z100" s="152"/>
      <c r="AA100" s="152"/>
      <c r="AB100" s="152"/>
      <c r="AC100" s="152"/>
      <c r="AD100" s="152"/>
    </row>
    <row r="101" spans="1:30">
      <c r="A101" s="36"/>
      <c r="B101" s="36"/>
      <c r="C101" s="36"/>
      <c r="D101" s="36"/>
      <c r="E101" s="36"/>
      <c r="F101" s="383"/>
      <c r="G101" s="383"/>
      <c r="H101" s="38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123"/>
      <c r="U101" s="123"/>
      <c r="V101" s="123"/>
      <c r="W101" s="123"/>
      <c r="X101" s="123"/>
      <c r="Y101" s="152"/>
      <c r="Z101" s="152"/>
      <c r="AA101" s="152"/>
      <c r="AB101" s="152"/>
      <c r="AC101" s="152"/>
      <c r="AD101" s="152"/>
    </row>
    <row r="102" spans="1:30">
      <c r="A102" s="36"/>
      <c r="B102" s="36"/>
      <c r="C102" s="36"/>
      <c r="D102" s="36"/>
      <c r="E102" s="36"/>
      <c r="F102" s="383"/>
      <c r="G102" s="383"/>
      <c r="H102" s="38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123"/>
      <c r="U102" s="123"/>
      <c r="V102" s="123"/>
      <c r="W102" s="123"/>
      <c r="X102" s="123"/>
      <c r="Y102" s="152"/>
      <c r="Z102" s="152"/>
      <c r="AA102" s="152"/>
      <c r="AB102" s="152"/>
      <c r="AC102" s="152"/>
      <c r="AD102" s="152"/>
    </row>
    <row r="103" spans="1:30">
      <c r="A103" s="36"/>
      <c r="B103" s="36"/>
      <c r="C103" s="36"/>
      <c r="D103" s="36"/>
      <c r="E103" s="36"/>
      <c r="F103" s="383"/>
      <c r="G103" s="383"/>
      <c r="H103" s="38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123"/>
      <c r="U103" s="123"/>
      <c r="V103" s="123"/>
      <c r="W103" s="123"/>
      <c r="X103" s="123"/>
      <c r="Y103" s="152"/>
      <c r="Z103" s="152"/>
      <c r="AA103" s="152"/>
      <c r="AB103" s="152"/>
      <c r="AC103" s="152"/>
      <c r="AD103" s="152"/>
    </row>
    <row r="104" spans="1:30">
      <c r="A104" s="36"/>
      <c r="B104" s="36"/>
      <c r="C104" s="36"/>
      <c r="D104" s="36"/>
      <c r="E104" s="36"/>
      <c r="F104" s="383"/>
      <c r="G104" s="383"/>
      <c r="H104" s="38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123"/>
      <c r="U104" s="123"/>
      <c r="V104" s="123"/>
      <c r="W104" s="123"/>
      <c r="X104" s="123"/>
      <c r="Y104" s="152"/>
      <c r="Z104" s="152"/>
      <c r="AA104" s="152"/>
      <c r="AB104" s="152"/>
      <c r="AC104" s="152"/>
      <c r="AD104" s="152"/>
    </row>
    <row r="105" spans="1:30">
      <c r="A105" s="36"/>
      <c r="B105" s="36"/>
      <c r="C105" s="36"/>
      <c r="D105" s="36"/>
      <c r="E105" s="36"/>
      <c r="F105" s="383"/>
      <c r="G105" s="383"/>
      <c r="H105" s="383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123"/>
      <c r="U105" s="123"/>
      <c r="V105" s="123"/>
      <c r="W105" s="123"/>
      <c r="X105" s="123"/>
      <c r="Y105" s="152"/>
      <c r="Z105" s="152"/>
      <c r="AA105" s="152"/>
      <c r="AB105" s="152"/>
      <c r="AC105" s="152"/>
      <c r="AD105" s="152"/>
    </row>
    <row r="106" spans="1:30">
      <c r="A106" s="36"/>
      <c r="B106" s="36"/>
      <c r="C106" s="36"/>
      <c r="D106" s="36"/>
      <c r="E106" s="36"/>
      <c r="F106" s="383"/>
      <c r="G106" s="383"/>
      <c r="H106" s="383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123"/>
      <c r="U106" s="123"/>
      <c r="V106" s="123"/>
      <c r="W106" s="123"/>
      <c r="X106" s="123"/>
      <c r="Y106" s="152"/>
      <c r="Z106" s="152"/>
      <c r="AA106" s="152"/>
      <c r="AB106" s="152"/>
      <c r="AC106" s="152"/>
      <c r="AD106" s="152"/>
    </row>
    <row r="107" spans="1:30">
      <c r="A107" s="36"/>
      <c r="B107" s="36"/>
      <c r="C107" s="36"/>
      <c r="D107" s="36"/>
      <c r="E107" s="36"/>
      <c r="F107" s="383"/>
      <c r="G107" s="383"/>
      <c r="H107" s="38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123"/>
      <c r="U107" s="123"/>
      <c r="V107" s="123"/>
      <c r="W107" s="123"/>
      <c r="X107" s="123"/>
      <c r="Y107" s="152"/>
      <c r="Z107" s="152"/>
      <c r="AA107" s="152"/>
      <c r="AB107" s="152"/>
      <c r="AC107" s="152"/>
      <c r="AD107" s="152"/>
    </row>
    <row r="108" spans="1:30">
      <c r="A108" s="36"/>
      <c r="B108" s="36"/>
      <c r="C108" s="36"/>
      <c r="D108" s="36"/>
      <c r="E108" s="36"/>
      <c r="F108" s="383"/>
      <c r="G108" s="383"/>
      <c r="H108" s="383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123"/>
      <c r="U108" s="123"/>
      <c r="V108" s="123"/>
      <c r="W108" s="123"/>
      <c r="X108" s="123"/>
      <c r="Y108" s="152"/>
      <c r="Z108" s="152"/>
      <c r="AA108" s="152"/>
      <c r="AB108" s="152"/>
      <c r="AC108" s="152"/>
      <c r="AD108" s="152"/>
    </row>
    <row r="109" spans="1:30">
      <c r="A109" s="36"/>
      <c r="B109" s="36"/>
      <c r="C109" s="36"/>
      <c r="D109" s="36"/>
      <c r="E109" s="36"/>
      <c r="F109" s="383"/>
      <c r="G109" s="383"/>
      <c r="H109" s="383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123"/>
      <c r="U109" s="123"/>
      <c r="V109" s="123"/>
      <c r="W109" s="123"/>
      <c r="X109" s="123"/>
      <c r="Y109" s="152"/>
      <c r="Z109" s="152"/>
      <c r="AA109" s="152"/>
      <c r="AB109" s="152"/>
      <c r="AC109" s="152"/>
      <c r="AD109" s="152"/>
    </row>
    <row r="110" spans="1:30">
      <c r="A110" s="36"/>
      <c r="B110" s="36"/>
      <c r="C110" s="36"/>
      <c r="D110" s="36"/>
      <c r="E110" s="36"/>
      <c r="F110" s="383"/>
      <c r="G110" s="383"/>
      <c r="H110" s="383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123"/>
      <c r="U110" s="123"/>
      <c r="V110" s="123"/>
      <c r="W110" s="123"/>
      <c r="X110" s="123"/>
      <c r="Y110" s="152"/>
      <c r="Z110" s="152"/>
      <c r="AA110" s="152"/>
      <c r="AB110" s="152"/>
      <c r="AC110" s="152"/>
      <c r="AD110" s="152"/>
    </row>
    <row r="111" spans="1:30">
      <c r="A111" s="36"/>
      <c r="B111" s="36"/>
      <c r="C111" s="36"/>
      <c r="D111" s="36"/>
      <c r="E111" s="36"/>
      <c r="F111" s="383"/>
      <c r="G111" s="383"/>
      <c r="H111" s="383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123"/>
      <c r="U111" s="123"/>
      <c r="V111" s="123"/>
      <c r="W111" s="123"/>
      <c r="X111" s="123"/>
      <c r="Y111" s="152"/>
      <c r="Z111" s="152"/>
      <c r="AA111" s="152"/>
      <c r="AB111" s="152"/>
      <c r="AC111" s="152"/>
      <c r="AD111" s="152"/>
    </row>
    <row r="112" spans="1:30">
      <c r="A112" s="36"/>
      <c r="B112" s="36"/>
      <c r="C112" s="36"/>
      <c r="D112" s="36"/>
      <c r="E112" s="36"/>
      <c r="F112" s="383"/>
      <c r="G112" s="383"/>
      <c r="H112" s="383"/>
      <c r="T112" s="123"/>
      <c r="U112" s="123"/>
      <c r="V112" s="123"/>
      <c r="W112" s="123"/>
      <c r="X112" s="123"/>
      <c r="Y112" s="152"/>
      <c r="Z112" s="152"/>
      <c r="AA112" s="152"/>
      <c r="AB112" s="152"/>
      <c r="AC112" s="152"/>
      <c r="AD112" s="152"/>
    </row>
    <row r="113" spans="1:30">
      <c r="A113" s="36"/>
      <c r="B113" s="36"/>
      <c r="C113" s="36"/>
      <c r="D113" s="36"/>
      <c r="E113" s="36"/>
      <c r="F113" s="383"/>
      <c r="G113" s="383"/>
      <c r="H113" s="383"/>
      <c r="T113" s="123"/>
      <c r="U113" s="123"/>
      <c r="V113" s="123"/>
      <c r="W113" s="123"/>
      <c r="X113" s="123"/>
      <c r="Y113" s="152"/>
      <c r="Z113" s="152"/>
      <c r="AA113" s="152"/>
      <c r="AB113" s="152"/>
      <c r="AC113" s="152"/>
      <c r="AD113" s="152"/>
    </row>
    <row r="114" spans="1:30">
      <c r="A114" s="36"/>
      <c r="B114" s="36"/>
      <c r="C114" s="36"/>
      <c r="D114" s="36"/>
      <c r="E114" s="36"/>
      <c r="F114" s="383"/>
      <c r="G114" s="383"/>
      <c r="H114" s="383"/>
      <c r="T114" s="123"/>
      <c r="U114" s="123"/>
      <c r="V114" s="123"/>
      <c r="W114" s="123"/>
      <c r="X114" s="123"/>
      <c r="Y114" s="152"/>
      <c r="Z114" s="152"/>
      <c r="AA114" s="152"/>
      <c r="AB114" s="152"/>
      <c r="AC114" s="152"/>
      <c r="AD114" s="152"/>
    </row>
    <row r="115" spans="1:30">
      <c r="A115" s="36"/>
      <c r="B115" s="36"/>
      <c r="C115" s="36"/>
      <c r="D115" s="36"/>
      <c r="E115" s="36"/>
      <c r="F115" s="383"/>
      <c r="G115" s="383"/>
      <c r="H115" s="383"/>
      <c r="T115" s="123"/>
      <c r="U115" s="123"/>
      <c r="V115" s="123"/>
      <c r="W115" s="123"/>
      <c r="X115" s="123"/>
      <c r="Y115" s="152"/>
      <c r="Z115" s="152"/>
      <c r="AA115" s="152"/>
      <c r="AB115" s="152"/>
      <c r="AC115" s="152"/>
      <c r="AD115" s="152"/>
    </row>
    <row r="116" spans="1:30">
      <c r="A116" s="36"/>
      <c r="B116" s="36"/>
      <c r="C116" s="36"/>
      <c r="D116" s="36"/>
      <c r="E116" s="36"/>
      <c r="F116" s="383"/>
      <c r="G116" s="383"/>
      <c r="H116" s="383"/>
      <c r="T116" s="123"/>
      <c r="U116" s="123"/>
      <c r="V116" s="123"/>
      <c r="W116" s="123"/>
      <c r="X116" s="123"/>
      <c r="Y116" s="152"/>
      <c r="Z116" s="152"/>
      <c r="AA116" s="152"/>
      <c r="AB116" s="152"/>
      <c r="AC116" s="152"/>
      <c r="AD116" s="152"/>
    </row>
    <row r="117" spans="1:30">
      <c r="A117" s="36"/>
      <c r="B117" s="36"/>
      <c r="C117" s="36"/>
      <c r="D117" s="36"/>
      <c r="E117" s="36"/>
      <c r="F117" s="383"/>
      <c r="G117" s="383"/>
      <c r="H117" s="383"/>
      <c r="T117" s="123"/>
      <c r="U117" s="123"/>
      <c r="V117" s="123"/>
      <c r="W117" s="123"/>
      <c r="X117" s="123"/>
      <c r="Y117" s="152"/>
      <c r="Z117" s="152"/>
      <c r="AA117" s="152"/>
      <c r="AB117" s="152"/>
      <c r="AC117" s="152"/>
      <c r="AD117" s="152"/>
    </row>
    <row r="118" spans="1:30">
      <c r="A118" s="36"/>
      <c r="B118" s="36"/>
      <c r="C118" s="36"/>
      <c r="D118" s="36"/>
      <c r="E118" s="36"/>
      <c r="F118" s="383"/>
      <c r="G118" s="383"/>
      <c r="H118" s="383"/>
      <c r="T118" s="123"/>
      <c r="U118" s="123"/>
      <c r="V118" s="123"/>
      <c r="W118" s="123"/>
      <c r="X118" s="123"/>
      <c r="Y118" s="152"/>
      <c r="Z118" s="152"/>
      <c r="AA118" s="152"/>
      <c r="AB118" s="152"/>
      <c r="AC118" s="152"/>
      <c r="AD118" s="152"/>
    </row>
    <row r="119" spans="1:30">
      <c r="A119" s="36"/>
      <c r="B119" s="36"/>
      <c r="C119" s="36"/>
      <c r="D119" s="36"/>
      <c r="E119" s="36"/>
      <c r="F119" s="383"/>
      <c r="G119" s="383"/>
      <c r="H119" s="383"/>
      <c r="T119" s="123"/>
      <c r="U119" s="123"/>
      <c r="V119" s="123"/>
      <c r="W119" s="123"/>
      <c r="X119" s="123"/>
      <c r="Y119" s="152"/>
      <c r="Z119" s="152"/>
      <c r="AA119" s="152"/>
      <c r="AB119" s="152"/>
      <c r="AC119" s="152"/>
      <c r="AD119" s="152"/>
    </row>
    <row r="120" spans="1:30">
      <c r="A120" s="36"/>
      <c r="B120" s="36"/>
      <c r="C120" s="36"/>
      <c r="D120" s="36"/>
      <c r="E120" s="36"/>
      <c r="F120" s="383"/>
      <c r="G120" s="383"/>
      <c r="H120" s="383"/>
      <c r="T120" s="123"/>
      <c r="U120" s="123"/>
      <c r="V120" s="123"/>
      <c r="W120" s="123"/>
      <c r="X120" s="123"/>
      <c r="Y120" s="152"/>
      <c r="Z120" s="152"/>
      <c r="AA120" s="152"/>
      <c r="AB120" s="152"/>
      <c r="AC120" s="152"/>
      <c r="AD120" s="152"/>
    </row>
    <row r="121" spans="1:30">
      <c r="A121" s="36"/>
      <c r="B121" s="36"/>
      <c r="C121" s="36"/>
      <c r="D121" s="36"/>
      <c r="E121" s="36"/>
      <c r="F121" s="383"/>
      <c r="G121" s="383"/>
      <c r="H121" s="383"/>
      <c r="T121" s="123"/>
      <c r="U121" s="123"/>
      <c r="V121" s="123"/>
      <c r="W121" s="123"/>
      <c r="X121" s="123"/>
      <c r="Y121" s="152"/>
      <c r="Z121" s="152"/>
      <c r="AA121" s="152"/>
      <c r="AB121" s="152"/>
      <c r="AC121" s="152"/>
      <c r="AD121" s="152"/>
    </row>
    <row r="122" spans="1:30">
      <c r="A122" s="36"/>
      <c r="B122" s="36"/>
      <c r="C122" s="36"/>
      <c r="D122" s="36"/>
      <c r="E122" s="36"/>
      <c r="F122" s="383"/>
      <c r="G122" s="383"/>
      <c r="H122" s="383"/>
      <c r="T122" s="123"/>
      <c r="U122" s="123"/>
      <c r="V122" s="123"/>
      <c r="W122" s="123"/>
      <c r="X122" s="123"/>
      <c r="Y122" s="152"/>
      <c r="Z122" s="152"/>
      <c r="AA122" s="152"/>
      <c r="AB122" s="152"/>
      <c r="AC122" s="152"/>
      <c r="AD122" s="152"/>
    </row>
    <row r="123" spans="1:30">
      <c r="A123" s="36"/>
      <c r="B123" s="36"/>
      <c r="C123" s="36"/>
      <c r="D123" s="36"/>
      <c r="E123" s="36"/>
      <c r="F123" s="383"/>
      <c r="G123" s="383"/>
      <c r="H123" s="383"/>
      <c r="T123" s="123"/>
      <c r="U123" s="123"/>
      <c r="V123" s="123"/>
      <c r="W123" s="123"/>
      <c r="X123" s="123"/>
      <c r="Y123" s="152"/>
      <c r="Z123" s="152"/>
      <c r="AA123" s="152"/>
      <c r="AB123" s="152"/>
      <c r="AC123" s="152"/>
      <c r="AD123" s="152"/>
    </row>
    <row r="124" spans="1:30">
      <c r="A124" s="36"/>
      <c r="B124" s="36"/>
      <c r="C124" s="36"/>
      <c r="D124" s="36"/>
      <c r="E124" s="36"/>
      <c r="F124" s="383"/>
      <c r="G124" s="383"/>
      <c r="H124" s="383"/>
      <c r="T124" s="123"/>
      <c r="U124" s="123"/>
      <c r="V124" s="123"/>
      <c r="W124" s="123"/>
      <c r="X124" s="123"/>
      <c r="Y124" s="152"/>
      <c r="Z124" s="152"/>
      <c r="AA124" s="152"/>
      <c r="AB124" s="152"/>
      <c r="AC124" s="152"/>
      <c r="AD124" s="152"/>
    </row>
    <row r="125" spans="1:30">
      <c r="A125" s="36"/>
      <c r="B125" s="36"/>
      <c r="C125" s="36"/>
      <c r="D125" s="36"/>
      <c r="E125" s="36"/>
      <c r="F125" s="383"/>
      <c r="G125" s="383"/>
      <c r="H125" s="383"/>
      <c r="T125" s="123"/>
      <c r="U125" s="123"/>
      <c r="V125" s="123"/>
      <c r="W125" s="123"/>
      <c r="X125" s="123"/>
      <c r="Y125" s="152"/>
      <c r="Z125" s="152"/>
      <c r="AA125" s="152"/>
      <c r="AB125" s="152"/>
      <c r="AC125" s="152"/>
      <c r="AD125" s="152"/>
    </row>
    <row r="126" spans="1:30">
      <c r="A126" s="36"/>
      <c r="B126" s="36"/>
      <c r="C126" s="36"/>
      <c r="D126" s="36"/>
      <c r="E126" s="36"/>
      <c r="F126" s="383"/>
      <c r="G126" s="383"/>
      <c r="H126" s="383"/>
      <c r="T126" s="123"/>
      <c r="U126" s="123"/>
      <c r="V126" s="123"/>
      <c r="W126" s="123"/>
      <c r="X126" s="123"/>
      <c r="Y126" s="152"/>
      <c r="Z126" s="152"/>
      <c r="AA126" s="152"/>
      <c r="AB126" s="152"/>
      <c r="AC126" s="152"/>
      <c r="AD126" s="152"/>
    </row>
    <row r="127" spans="1:30">
      <c r="A127" s="36"/>
      <c r="B127" s="36"/>
      <c r="C127" s="36"/>
      <c r="D127" s="36"/>
      <c r="E127" s="36"/>
      <c r="F127" s="383"/>
      <c r="G127" s="383"/>
      <c r="H127" s="383"/>
      <c r="T127" s="123"/>
      <c r="U127" s="123"/>
      <c r="V127" s="123"/>
      <c r="W127" s="123"/>
      <c r="X127" s="123"/>
      <c r="Y127" s="152"/>
      <c r="Z127" s="152"/>
      <c r="AA127" s="152"/>
      <c r="AB127" s="152"/>
      <c r="AC127" s="152"/>
      <c r="AD127" s="152"/>
    </row>
    <row r="128" spans="1:30">
      <c r="A128" s="36"/>
      <c r="B128" s="36"/>
      <c r="C128" s="36"/>
      <c r="D128" s="36"/>
      <c r="E128" s="36"/>
      <c r="F128" s="383"/>
      <c r="G128" s="383"/>
      <c r="H128" s="383"/>
      <c r="T128" s="123"/>
      <c r="U128" s="123"/>
      <c r="V128" s="123"/>
      <c r="W128" s="123"/>
      <c r="X128" s="123"/>
      <c r="Y128" s="152"/>
      <c r="Z128" s="152"/>
      <c r="AA128" s="152"/>
      <c r="AB128" s="152"/>
      <c r="AC128" s="152"/>
      <c r="AD128" s="152"/>
    </row>
    <row r="129" spans="1:30">
      <c r="A129" s="36"/>
      <c r="B129" s="36"/>
      <c r="C129" s="36"/>
      <c r="D129" s="36"/>
      <c r="E129" s="36"/>
      <c r="F129" s="383"/>
      <c r="G129" s="383"/>
      <c r="H129" s="383"/>
      <c r="T129" s="123"/>
      <c r="U129" s="123"/>
      <c r="V129" s="123"/>
      <c r="W129" s="123"/>
      <c r="X129" s="123"/>
      <c r="Y129" s="152"/>
      <c r="Z129" s="152"/>
      <c r="AA129" s="152"/>
      <c r="AB129" s="152"/>
      <c r="AC129" s="152"/>
      <c r="AD129" s="152"/>
    </row>
    <row r="130" spans="1:30">
      <c r="A130" s="36"/>
      <c r="B130" s="36"/>
      <c r="C130" s="36"/>
      <c r="D130" s="36"/>
      <c r="E130" s="36"/>
      <c r="F130" s="383"/>
      <c r="G130" s="383"/>
      <c r="H130" s="383"/>
      <c r="T130" s="123"/>
      <c r="U130" s="123"/>
      <c r="V130" s="123"/>
      <c r="W130" s="123"/>
      <c r="X130" s="123"/>
      <c r="Y130" s="152"/>
      <c r="Z130" s="152"/>
      <c r="AA130" s="152"/>
      <c r="AB130" s="152"/>
      <c r="AC130" s="152"/>
      <c r="AD130" s="152"/>
    </row>
    <row r="131" spans="1:30">
      <c r="A131" s="36"/>
      <c r="B131" s="36"/>
      <c r="C131" s="36"/>
      <c r="D131" s="36"/>
      <c r="E131" s="36"/>
      <c r="F131" s="383"/>
      <c r="G131" s="383"/>
      <c r="H131" s="383"/>
      <c r="Y131" s="152"/>
      <c r="Z131" s="152"/>
      <c r="AA131" s="152"/>
      <c r="AB131" s="152"/>
      <c r="AC131" s="152"/>
      <c r="AD131" s="152"/>
    </row>
    <row r="132" spans="1:30">
      <c r="A132" s="36"/>
      <c r="B132" s="36"/>
      <c r="C132" s="36"/>
      <c r="D132" s="36"/>
      <c r="E132" s="36"/>
      <c r="F132" s="383"/>
      <c r="G132" s="383"/>
      <c r="H132" s="383"/>
    </row>
    <row r="133" spans="1:30">
      <c r="A133" s="36"/>
      <c r="B133" s="36"/>
      <c r="C133" s="36"/>
      <c r="D133" s="36"/>
      <c r="E133" s="36"/>
      <c r="F133" s="383"/>
      <c r="G133" s="383"/>
      <c r="H133" s="383"/>
    </row>
    <row r="134" spans="1:30">
      <c r="A134" s="36"/>
      <c r="B134" s="36"/>
      <c r="C134" s="36"/>
      <c r="D134" s="36"/>
      <c r="E134" s="36"/>
      <c r="F134" s="383"/>
      <c r="G134" s="383"/>
      <c r="H134" s="383"/>
    </row>
    <row r="135" spans="1:30">
      <c r="A135" s="36"/>
      <c r="B135" s="36"/>
      <c r="C135" s="36"/>
      <c r="D135" s="36"/>
      <c r="E135" s="36"/>
      <c r="F135" s="383"/>
      <c r="G135" s="383"/>
      <c r="H135" s="383"/>
    </row>
    <row r="136" spans="1:30">
      <c r="F136" s="384"/>
      <c r="G136" s="384"/>
      <c r="H136" s="384"/>
    </row>
    <row r="137" spans="1:30">
      <c r="F137" s="384"/>
      <c r="G137" s="384"/>
      <c r="H137" s="384"/>
    </row>
    <row r="138" spans="1:30">
      <c r="F138" s="384"/>
      <c r="G138" s="384"/>
      <c r="H138" s="384"/>
    </row>
    <row r="139" spans="1:30">
      <c r="F139" s="384"/>
      <c r="G139" s="384"/>
      <c r="H139" s="384"/>
    </row>
    <row r="140" spans="1:30">
      <c r="F140" s="384"/>
      <c r="G140" s="384"/>
      <c r="H140" s="384"/>
    </row>
    <row r="141" spans="1:30">
      <c r="F141" s="384"/>
      <c r="G141" s="384"/>
      <c r="H141" s="384"/>
    </row>
    <row r="142" spans="1:30">
      <c r="F142" s="384"/>
      <c r="G142" s="384"/>
      <c r="H142" s="384"/>
    </row>
    <row r="143" spans="1:30">
      <c r="F143" s="384"/>
      <c r="G143" s="384"/>
      <c r="H143" s="384"/>
    </row>
  </sheetData>
  <sheetProtection password="DB41" sheet="1" objects="1" scenarios="1" selectLockedCells="1"/>
  <mergeCells count="221">
    <mergeCell ref="J40:M40"/>
    <mergeCell ref="J41:M41"/>
    <mergeCell ref="J42:M42"/>
    <mergeCell ref="J43:M43"/>
    <mergeCell ref="J44:M44"/>
    <mergeCell ref="J45:M45"/>
    <mergeCell ref="J46:M46"/>
    <mergeCell ref="O12:Q12"/>
    <mergeCell ref="O13:Q13"/>
    <mergeCell ref="O17:Q17"/>
    <mergeCell ref="O23:Q23"/>
    <mergeCell ref="J24:M25"/>
    <mergeCell ref="O24:Q24"/>
    <mergeCell ref="O26:Q26"/>
    <mergeCell ref="O41:Q41"/>
    <mergeCell ref="J30:M30"/>
    <mergeCell ref="J31:M31"/>
    <mergeCell ref="J32:M32"/>
    <mergeCell ref="J33:M33"/>
    <mergeCell ref="J34:M34"/>
    <mergeCell ref="J35:M35"/>
    <mergeCell ref="J36:M36"/>
    <mergeCell ref="J37:M37"/>
    <mergeCell ref="J1:M3"/>
    <mergeCell ref="J4:M4"/>
    <mergeCell ref="J5:M5"/>
    <mergeCell ref="J6:M6"/>
    <mergeCell ref="J8:M8"/>
    <mergeCell ref="J9:M9"/>
    <mergeCell ref="J13:M13"/>
    <mergeCell ref="J16:M16"/>
    <mergeCell ref="J39:M39"/>
    <mergeCell ref="J7:M7"/>
    <mergeCell ref="J10:M10"/>
    <mergeCell ref="J12:M12"/>
    <mergeCell ref="J15:M15"/>
    <mergeCell ref="J14:M14"/>
    <mergeCell ref="B24:D24"/>
    <mergeCell ref="J38:M38"/>
    <mergeCell ref="J17:M17"/>
    <mergeCell ref="J20:M20"/>
    <mergeCell ref="J23:M23"/>
    <mergeCell ref="J26:M26"/>
    <mergeCell ref="J27:M27"/>
    <mergeCell ref="J28:M28"/>
    <mergeCell ref="J29:M29"/>
    <mergeCell ref="J21:M21"/>
    <mergeCell ref="J18:M18"/>
    <mergeCell ref="J22:M22"/>
    <mergeCell ref="J19:M19"/>
    <mergeCell ref="F20:H20"/>
    <mergeCell ref="F21:H21"/>
    <mergeCell ref="F22:H22"/>
    <mergeCell ref="F23:H23"/>
    <mergeCell ref="F24:H24"/>
    <mergeCell ref="B28:D28"/>
    <mergeCell ref="B25:D27"/>
    <mergeCell ref="B20:D20"/>
    <mergeCell ref="B21:D21"/>
    <mergeCell ref="B22:D22"/>
    <mergeCell ref="F25:H25"/>
    <mergeCell ref="A1:H1"/>
    <mergeCell ref="B4:D4"/>
    <mergeCell ref="B5:D5"/>
    <mergeCell ref="B6:D6"/>
    <mergeCell ref="B7:D7"/>
    <mergeCell ref="B8:D8"/>
    <mergeCell ref="A2:H2"/>
    <mergeCell ref="A3:H3"/>
    <mergeCell ref="F4:H4"/>
    <mergeCell ref="F5:H5"/>
    <mergeCell ref="F6:H6"/>
    <mergeCell ref="F7:H7"/>
    <mergeCell ref="F8:H8"/>
    <mergeCell ref="F12:H12"/>
    <mergeCell ref="F13:H13"/>
    <mergeCell ref="B23:D23"/>
    <mergeCell ref="B9:D9"/>
    <mergeCell ref="B12:D12"/>
    <mergeCell ref="B13:D13"/>
    <mergeCell ref="B15:D15"/>
    <mergeCell ref="B16:D16"/>
    <mergeCell ref="B14:C14"/>
    <mergeCell ref="F15:H15"/>
    <mergeCell ref="F16:H16"/>
    <mergeCell ref="F17:H17"/>
    <mergeCell ref="F18:H18"/>
    <mergeCell ref="F19:H19"/>
    <mergeCell ref="D14:H14"/>
    <mergeCell ref="F9:H9"/>
    <mergeCell ref="B17:D17"/>
    <mergeCell ref="B18:D18"/>
    <mergeCell ref="B19:D19"/>
    <mergeCell ref="F10:H10"/>
    <mergeCell ref="B11:D11"/>
    <mergeCell ref="F11:H11"/>
    <mergeCell ref="F36:H36"/>
    <mergeCell ref="F37:H37"/>
    <mergeCell ref="F26:H26"/>
    <mergeCell ref="F27:H27"/>
    <mergeCell ref="F28:H28"/>
    <mergeCell ref="F45:H45"/>
    <mergeCell ref="F46:H46"/>
    <mergeCell ref="F47:H47"/>
    <mergeCell ref="F48:H48"/>
    <mergeCell ref="F42:H42"/>
    <mergeCell ref="E44:H44"/>
    <mergeCell ref="F32:H32"/>
    <mergeCell ref="F34:H34"/>
    <mergeCell ref="F35:H35"/>
    <mergeCell ref="F33:H33"/>
    <mergeCell ref="F49:H49"/>
    <mergeCell ref="F38:H38"/>
    <mergeCell ref="F39:H39"/>
    <mergeCell ref="F41:H41"/>
    <mergeCell ref="F43:H43"/>
    <mergeCell ref="F56:H56"/>
    <mergeCell ref="F57:H57"/>
    <mergeCell ref="F58:H58"/>
    <mergeCell ref="F59:H59"/>
    <mergeCell ref="A40:H40"/>
    <mergeCell ref="B41:D41"/>
    <mergeCell ref="B42:D42"/>
    <mergeCell ref="B43:D43"/>
    <mergeCell ref="B44:D44"/>
    <mergeCell ref="F50:H50"/>
    <mergeCell ref="F51:H51"/>
    <mergeCell ref="F52:H52"/>
    <mergeCell ref="F53:H53"/>
    <mergeCell ref="F54:H54"/>
    <mergeCell ref="F55:H55"/>
    <mergeCell ref="F60:H60"/>
    <mergeCell ref="F61:H61"/>
    <mergeCell ref="F78:H78"/>
    <mergeCell ref="F79:H79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68:H68"/>
    <mergeCell ref="F62:H62"/>
    <mergeCell ref="F63:H63"/>
    <mergeCell ref="F64:H64"/>
    <mergeCell ref="F65:H65"/>
    <mergeCell ref="F66:H66"/>
    <mergeCell ref="F67:H6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42:H142"/>
    <mergeCell ref="F143:H143"/>
    <mergeCell ref="E4:E7"/>
    <mergeCell ref="E8:E10"/>
    <mergeCell ref="B29:H29"/>
    <mergeCell ref="A30:H30"/>
    <mergeCell ref="A31:H3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B35:C35"/>
    <mergeCell ref="F141:H141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40:H140"/>
    <mergeCell ref="F106:H106"/>
    <mergeCell ref="F107:H107"/>
    <mergeCell ref="F108:H108"/>
    <mergeCell ref="F109:H109"/>
  </mergeCells>
  <pageMargins left="0.7" right="0.7" top="0.5" bottom="0.25" header="0.3" footer="0.3"/>
  <pageSetup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S142"/>
  <sheetViews>
    <sheetView workbookViewId="0">
      <selection activeCell="O19" sqref="O19"/>
    </sheetView>
  </sheetViews>
  <sheetFormatPr defaultRowHeight="15"/>
  <cols>
    <col min="1" max="1" width="3.28515625" style="22" customWidth="1"/>
    <col min="2" max="2" width="9.28515625" style="22" customWidth="1"/>
    <col min="3" max="3" width="18.28515625" style="22" customWidth="1"/>
    <col min="4" max="4" width="15.7109375" style="22" customWidth="1"/>
    <col min="5" max="5" width="2.85546875" style="22" customWidth="1"/>
    <col min="6" max="6" width="13" style="22" customWidth="1"/>
    <col min="7" max="7" width="13.42578125" style="22" customWidth="1"/>
    <col min="8" max="8" width="14.140625" style="22" customWidth="1"/>
    <col min="9" max="16384" width="9.140625" style="22"/>
  </cols>
  <sheetData>
    <row r="1" spans="1:19" ht="15.75">
      <c r="A1" s="352" t="s">
        <v>98</v>
      </c>
      <c r="B1" s="352"/>
      <c r="C1" s="352"/>
      <c r="D1" s="352"/>
      <c r="E1" s="352"/>
      <c r="F1" s="352"/>
      <c r="G1" s="352"/>
      <c r="H1" s="352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53" t="s">
        <v>126</v>
      </c>
      <c r="B2" s="353"/>
      <c r="C2" s="353"/>
      <c r="D2" s="353"/>
      <c r="E2" s="353"/>
      <c r="F2" s="353"/>
      <c r="G2" s="353"/>
      <c r="H2" s="353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>
      <c r="A3" s="389" t="s">
        <v>127</v>
      </c>
      <c r="B3" s="389"/>
      <c r="C3" s="389"/>
      <c r="D3" s="389"/>
      <c r="E3" s="389"/>
      <c r="F3" s="389"/>
      <c r="G3" s="389"/>
      <c r="H3" s="389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>
      <c r="A4" s="37">
        <v>1</v>
      </c>
      <c r="B4" s="404" t="s">
        <v>129</v>
      </c>
      <c r="C4" s="404"/>
      <c r="D4" s="404"/>
      <c r="E4" s="385" t="s">
        <v>56</v>
      </c>
      <c r="F4" s="387"/>
      <c r="G4" s="387"/>
      <c r="H4" s="38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>
      <c r="A5" s="37"/>
      <c r="B5" s="404" t="s">
        <v>117</v>
      </c>
      <c r="C5" s="404"/>
      <c r="D5" s="404"/>
      <c r="E5" s="385"/>
      <c r="F5" s="387"/>
      <c r="G5" s="387"/>
      <c r="H5" s="38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>
      <c r="A6" s="37"/>
      <c r="B6" s="404" t="s">
        <v>118</v>
      </c>
      <c r="C6" s="404"/>
      <c r="D6" s="404"/>
      <c r="E6" s="385"/>
      <c r="F6" s="387"/>
      <c r="G6" s="387"/>
      <c r="H6" s="38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>
      <c r="A7" s="37"/>
      <c r="B7" s="405" t="s">
        <v>119</v>
      </c>
      <c r="C7" s="405"/>
      <c r="D7" s="405"/>
      <c r="E7" s="385"/>
      <c r="F7" s="387"/>
      <c r="G7" s="387"/>
      <c r="H7" s="38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>
      <c r="A8" s="37">
        <v>2</v>
      </c>
      <c r="B8" s="390" t="s">
        <v>99</v>
      </c>
      <c r="C8" s="390"/>
      <c r="D8" s="390"/>
      <c r="E8" s="385" t="s">
        <v>56</v>
      </c>
      <c r="F8" s="387"/>
      <c r="G8" s="387"/>
      <c r="H8" s="38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>
      <c r="A9" s="37"/>
      <c r="B9" s="390" t="s">
        <v>100</v>
      </c>
      <c r="C9" s="390"/>
      <c r="D9" s="390"/>
      <c r="E9" s="385"/>
      <c r="F9" s="387"/>
      <c r="G9" s="387"/>
      <c r="H9" s="38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>
      <c r="A10" s="37"/>
      <c r="B10" s="37"/>
      <c r="C10" s="37"/>
      <c r="D10" s="37"/>
      <c r="E10" s="385"/>
      <c r="F10" s="387"/>
      <c r="G10" s="387"/>
      <c r="H10" s="38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>
      <c r="A11" s="37">
        <v>3</v>
      </c>
      <c r="B11" s="390" t="s">
        <v>81</v>
      </c>
      <c r="C11" s="390"/>
      <c r="D11" s="390"/>
      <c r="E11" s="38" t="s">
        <v>56</v>
      </c>
      <c r="F11" s="387"/>
      <c r="G11" s="387"/>
      <c r="H11" s="38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>
      <c r="A12" s="37">
        <v>4</v>
      </c>
      <c r="B12" s="390" t="s">
        <v>101</v>
      </c>
      <c r="C12" s="390"/>
      <c r="D12" s="390"/>
      <c r="E12" s="385" t="s">
        <v>56</v>
      </c>
      <c r="F12" s="387"/>
      <c r="G12" s="387"/>
      <c r="H12" s="38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>
      <c r="A13" s="37"/>
      <c r="B13" s="390" t="s">
        <v>102</v>
      </c>
      <c r="C13" s="390"/>
      <c r="D13" s="390"/>
      <c r="E13" s="385"/>
      <c r="F13" s="387"/>
      <c r="G13" s="387"/>
      <c r="H13" s="38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>
      <c r="A14" s="37">
        <v>5</v>
      </c>
      <c r="B14" s="390" t="s">
        <v>103</v>
      </c>
      <c r="C14" s="390"/>
      <c r="D14" s="390"/>
      <c r="E14" s="38" t="s">
        <v>56</v>
      </c>
      <c r="F14" s="387"/>
      <c r="G14" s="387"/>
      <c r="H14" s="38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>
      <c r="A15" s="37"/>
      <c r="B15" s="387"/>
      <c r="C15" s="387"/>
      <c r="D15" s="387"/>
      <c r="E15" s="38"/>
      <c r="F15" s="387"/>
      <c r="G15" s="387"/>
      <c r="H15" s="38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>
      <c r="A16" s="37">
        <v>6</v>
      </c>
      <c r="B16" s="390" t="s">
        <v>104</v>
      </c>
      <c r="C16" s="390"/>
      <c r="D16" s="390"/>
      <c r="E16" s="38" t="s">
        <v>56</v>
      </c>
      <c r="F16" s="387"/>
      <c r="G16" s="387"/>
      <c r="H16" s="38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6.5" customHeight="1">
      <c r="A17" s="37">
        <v>7</v>
      </c>
      <c r="B17" s="390" t="s">
        <v>105</v>
      </c>
      <c r="C17" s="390"/>
      <c r="D17" s="390"/>
      <c r="E17" s="38" t="s">
        <v>56</v>
      </c>
      <c r="F17" s="387"/>
      <c r="G17" s="387"/>
      <c r="H17" s="38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6.5" customHeight="1">
      <c r="A18" s="37">
        <v>8</v>
      </c>
      <c r="B18" s="390" t="s">
        <v>106</v>
      </c>
      <c r="C18" s="390"/>
      <c r="D18" s="390"/>
      <c r="E18" s="38"/>
      <c r="F18" s="387"/>
      <c r="G18" s="387"/>
      <c r="H18" s="38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6.5" customHeight="1">
      <c r="A19" s="37"/>
      <c r="B19" s="390" t="s">
        <v>107</v>
      </c>
      <c r="C19" s="390"/>
      <c r="D19" s="390"/>
      <c r="E19" s="38" t="s">
        <v>56</v>
      </c>
      <c r="F19" s="387"/>
      <c r="G19" s="387"/>
      <c r="H19" s="38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6.5" customHeight="1">
      <c r="A20" s="37"/>
      <c r="B20" s="390" t="s">
        <v>108</v>
      </c>
      <c r="C20" s="390"/>
      <c r="D20" s="390"/>
      <c r="E20" s="38" t="s">
        <v>56</v>
      </c>
      <c r="F20" s="387"/>
      <c r="G20" s="387"/>
      <c r="H20" s="38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6.5" customHeight="1">
      <c r="A21" s="37"/>
      <c r="B21" s="390" t="s">
        <v>109</v>
      </c>
      <c r="C21" s="390"/>
      <c r="D21" s="390"/>
      <c r="E21" s="38" t="s">
        <v>56</v>
      </c>
      <c r="F21" s="387"/>
      <c r="G21" s="387"/>
      <c r="H21" s="387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6.5" customHeight="1">
      <c r="A22" s="37"/>
      <c r="B22" s="390" t="s">
        <v>110</v>
      </c>
      <c r="C22" s="390"/>
      <c r="D22" s="390"/>
      <c r="E22" s="38" t="s">
        <v>56</v>
      </c>
      <c r="F22" s="387"/>
      <c r="G22" s="387"/>
      <c r="H22" s="38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6.5" customHeight="1">
      <c r="A23" s="37">
        <v>9</v>
      </c>
      <c r="B23" s="390" t="s">
        <v>111</v>
      </c>
      <c r="C23" s="390"/>
      <c r="D23" s="390"/>
      <c r="E23" s="38"/>
      <c r="F23" s="387"/>
      <c r="G23" s="387"/>
      <c r="H23" s="38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6.75" customHeight="1">
      <c r="A24" s="37"/>
      <c r="B24" s="423" t="s">
        <v>112</v>
      </c>
      <c r="C24" s="423"/>
      <c r="D24" s="423"/>
      <c r="E24" s="38"/>
      <c r="F24" s="387"/>
      <c r="G24" s="387"/>
      <c r="H24" s="38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6.5" customHeight="1">
      <c r="A25" s="37"/>
      <c r="B25" s="423"/>
      <c r="C25" s="423"/>
      <c r="D25" s="423"/>
      <c r="E25" s="38"/>
      <c r="F25" s="387"/>
      <c r="G25" s="387"/>
      <c r="H25" s="38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6.5" customHeight="1">
      <c r="A26" s="37"/>
      <c r="B26" s="423"/>
      <c r="C26" s="423"/>
      <c r="D26" s="423"/>
      <c r="E26" s="38"/>
      <c r="F26" s="387"/>
      <c r="G26" s="387"/>
      <c r="H26" s="38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6.5" customHeight="1">
      <c r="A27" s="37">
        <v>10</v>
      </c>
      <c r="B27" s="390" t="s">
        <v>113</v>
      </c>
      <c r="C27" s="390"/>
      <c r="D27" s="390"/>
      <c r="E27" s="38" t="s">
        <v>56</v>
      </c>
      <c r="F27" s="387"/>
      <c r="G27" s="387"/>
      <c r="H27" s="38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6.5" customHeight="1">
      <c r="A28" s="37">
        <v>11</v>
      </c>
      <c r="B28" s="386" t="s">
        <v>114</v>
      </c>
      <c r="C28" s="386"/>
      <c r="D28" s="386"/>
      <c r="E28" s="386"/>
      <c r="F28" s="386"/>
      <c r="G28" s="386"/>
      <c r="H28" s="38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6.5" customHeight="1">
      <c r="A29" s="386" t="s">
        <v>115</v>
      </c>
      <c r="B29" s="386"/>
      <c r="C29" s="386"/>
      <c r="D29" s="386"/>
      <c r="E29" s="386"/>
      <c r="F29" s="386"/>
      <c r="G29" s="386"/>
      <c r="H29" s="38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6.5" customHeight="1">
      <c r="A30" s="387" t="s">
        <v>116</v>
      </c>
      <c r="B30" s="387"/>
      <c r="C30" s="387"/>
      <c r="D30" s="387"/>
      <c r="E30" s="387"/>
      <c r="F30" s="387"/>
      <c r="G30" s="387"/>
      <c r="H30" s="38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6.5" customHeight="1">
      <c r="A31" s="37"/>
      <c r="B31" s="39" t="s">
        <v>53</v>
      </c>
      <c r="C31" s="37"/>
      <c r="D31" s="37"/>
      <c r="E31" s="37"/>
      <c r="F31" s="387"/>
      <c r="G31" s="387"/>
      <c r="H31" s="38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6.5" customHeight="1">
      <c r="A32" s="37"/>
      <c r="B32" s="39" t="s">
        <v>54</v>
      </c>
      <c r="C32" s="37"/>
      <c r="D32" s="37"/>
      <c r="E32" s="37"/>
      <c r="F32" s="387"/>
      <c r="G32" s="387"/>
      <c r="H32" s="38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>
      <c r="A33" s="37"/>
      <c r="B33" s="37"/>
      <c r="C33" s="37"/>
      <c r="D33" s="37"/>
      <c r="E33" s="37"/>
      <c r="F33" s="387"/>
      <c r="G33" s="387"/>
      <c r="H33" s="38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>
      <c r="A34" s="37">
        <v>12</v>
      </c>
      <c r="B34" s="388" t="s">
        <v>120</v>
      </c>
      <c r="C34" s="388"/>
      <c r="D34" s="37"/>
      <c r="E34" s="37"/>
      <c r="F34" s="387"/>
      <c r="G34" s="387"/>
      <c r="H34" s="38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7.25" customHeight="1">
      <c r="A35" s="37"/>
      <c r="B35" s="37"/>
      <c r="C35" s="37"/>
      <c r="D35" s="37"/>
      <c r="E35" s="37"/>
      <c r="F35" s="387"/>
      <c r="G35" s="387"/>
      <c r="H35" s="38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>
      <c r="A36" s="37"/>
      <c r="B36" s="39" t="s">
        <v>53</v>
      </c>
      <c r="C36" s="37"/>
      <c r="D36" s="37"/>
      <c r="E36" s="37"/>
      <c r="F36" s="387"/>
      <c r="G36" s="387"/>
      <c r="H36" s="38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>
      <c r="A37" s="37"/>
      <c r="B37" s="39" t="s">
        <v>54</v>
      </c>
      <c r="C37" s="37"/>
      <c r="D37" s="37"/>
      <c r="E37" s="37"/>
      <c r="F37" s="387"/>
      <c r="G37" s="387"/>
      <c r="H37" s="38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>
      <c r="A38" s="37"/>
      <c r="B38" s="37"/>
      <c r="C38" s="37"/>
      <c r="D38" s="37"/>
      <c r="E38" s="37"/>
      <c r="F38" s="387"/>
      <c r="G38" s="387"/>
      <c r="H38" s="387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>
      <c r="A39" s="386" t="s">
        <v>121</v>
      </c>
      <c r="B39" s="386"/>
      <c r="C39" s="386"/>
      <c r="D39" s="386"/>
      <c r="E39" s="386"/>
      <c r="F39" s="386"/>
      <c r="G39" s="386"/>
      <c r="H39" s="38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>
      <c r="A40" s="37">
        <v>13</v>
      </c>
      <c r="B40" s="387" t="s">
        <v>122</v>
      </c>
      <c r="C40" s="387"/>
      <c r="D40" s="387"/>
      <c r="E40" s="40" t="s">
        <v>56</v>
      </c>
      <c r="F40" s="387"/>
      <c r="G40" s="387"/>
      <c r="H40" s="38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>
      <c r="A41" s="37">
        <v>14</v>
      </c>
      <c r="B41" s="387" t="s">
        <v>123</v>
      </c>
      <c r="C41" s="387"/>
      <c r="D41" s="387"/>
      <c r="E41" s="40" t="s">
        <v>56</v>
      </c>
      <c r="F41" s="387"/>
      <c r="G41" s="387"/>
      <c r="H41" s="38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>
      <c r="A42" s="37">
        <v>15</v>
      </c>
      <c r="B42" s="387" t="s">
        <v>124</v>
      </c>
      <c r="C42" s="387"/>
      <c r="D42" s="387"/>
      <c r="E42" s="40" t="s">
        <v>56</v>
      </c>
      <c r="F42" s="387"/>
      <c r="G42" s="387"/>
      <c r="H42" s="38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>
      <c r="A43" s="37">
        <v>16</v>
      </c>
      <c r="B43" s="390" t="s">
        <v>125</v>
      </c>
      <c r="C43" s="390"/>
      <c r="D43" s="390"/>
      <c r="E43" s="40" t="s">
        <v>56</v>
      </c>
      <c r="F43" s="387"/>
      <c r="G43" s="387"/>
      <c r="H43" s="38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>
      <c r="A44" s="37"/>
      <c r="B44" s="37"/>
      <c r="C44" s="37"/>
      <c r="D44" s="37"/>
      <c r="E44" s="37"/>
      <c r="F44" s="387"/>
      <c r="G44" s="387"/>
      <c r="H44" s="38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>
      <c r="A45" s="37"/>
      <c r="B45" s="37"/>
      <c r="C45" s="37"/>
      <c r="D45" s="37"/>
      <c r="E45" s="37"/>
      <c r="F45" s="387" t="s">
        <v>128</v>
      </c>
      <c r="G45" s="387"/>
      <c r="H45" s="38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>
      <c r="A46" s="36"/>
      <c r="B46" s="36"/>
      <c r="C46" s="36"/>
      <c r="D46" s="36"/>
      <c r="E46" s="36"/>
      <c r="F46" s="383"/>
      <c r="G46" s="383"/>
      <c r="H46" s="383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>
      <c r="A47" s="36"/>
      <c r="B47" s="36"/>
      <c r="C47" s="36"/>
      <c r="D47" s="36"/>
      <c r="E47" s="36"/>
      <c r="F47" s="383"/>
      <c r="G47" s="383"/>
      <c r="H47" s="383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>
      <c r="A48" s="36"/>
      <c r="B48" s="36"/>
      <c r="C48" s="36"/>
      <c r="D48" s="36"/>
      <c r="E48" s="36"/>
      <c r="F48" s="383"/>
      <c r="G48" s="383"/>
      <c r="H48" s="38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>
      <c r="A49" s="36"/>
      <c r="B49" s="36"/>
      <c r="C49" s="36"/>
      <c r="D49" s="36"/>
      <c r="E49" s="36"/>
      <c r="F49" s="383"/>
      <c r="G49" s="383"/>
      <c r="H49" s="383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>
      <c r="A50" s="36"/>
      <c r="B50" s="36"/>
      <c r="C50" s="36"/>
      <c r="D50" s="36"/>
      <c r="E50" s="36"/>
      <c r="F50" s="383"/>
      <c r="G50" s="383"/>
      <c r="H50" s="38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>
      <c r="A51" s="36"/>
      <c r="B51" s="36"/>
      <c r="C51" s="36"/>
      <c r="D51" s="36"/>
      <c r="E51" s="36"/>
      <c r="F51" s="383"/>
      <c r="G51" s="383"/>
      <c r="H51" s="383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>
      <c r="A52" s="36"/>
      <c r="B52" s="36"/>
      <c r="C52" s="36"/>
      <c r="D52" s="36"/>
      <c r="E52" s="36"/>
      <c r="F52" s="383"/>
      <c r="G52" s="383"/>
      <c r="H52" s="383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>
      <c r="A53" s="36"/>
      <c r="B53" s="36"/>
      <c r="C53" s="36"/>
      <c r="D53" s="36"/>
      <c r="E53" s="36"/>
      <c r="F53" s="383"/>
      <c r="G53" s="383"/>
      <c r="H53" s="383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>
      <c r="A54" s="36"/>
      <c r="B54" s="36"/>
      <c r="C54" s="36"/>
      <c r="D54" s="36"/>
      <c r="E54" s="36"/>
      <c r="F54" s="383"/>
      <c r="G54" s="383"/>
      <c r="H54" s="383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>
      <c r="A55" s="36"/>
      <c r="B55" s="36"/>
      <c r="C55" s="36"/>
      <c r="D55" s="36"/>
      <c r="E55" s="36"/>
      <c r="F55" s="383"/>
      <c r="G55" s="383"/>
      <c r="H55" s="383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>
      <c r="A56" s="36"/>
      <c r="B56" s="36"/>
      <c r="C56" s="36"/>
      <c r="D56" s="36"/>
      <c r="E56" s="36"/>
      <c r="F56" s="383"/>
      <c r="G56" s="383"/>
      <c r="H56" s="38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>
      <c r="A57" s="36"/>
      <c r="B57" s="36"/>
      <c r="C57" s="36"/>
      <c r="D57" s="36"/>
      <c r="E57" s="36"/>
      <c r="F57" s="383"/>
      <c r="G57" s="383"/>
      <c r="H57" s="383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>
      <c r="A58" s="36"/>
      <c r="B58" s="36"/>
      <c r="C58" s="36"/>
      <c r="D58" s="36"/>
      <c r="E58" s="36"/>
      <c r="F58" s="383"/>
      <c r="G58" s="383"/>
      <c r="H58" s="383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>
      <c r="A59" s="36"/>
      <c r="B59" s="36"/>
      <c r="C59" s="36"/>
      <c r="D59" s="36"/>
      <c r="E59" s="36"/>
      <c r="F59" s="383"/>
      <c r="G59" s="383"/>
      <c r="H59" s="38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>
      <c r="A60" s="36"/>
      <c r="B60" s="36"/>
      <c r="C60" s="36"/>
      <c r="D60" s="36"/>
      <c r="E60" s="36"/>
      <c r="F60" s="383"/>
      <c r="G60" s="383"/>
      <c r="H60" s="38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>
      <c r="A61" s="36"/>
      <c r="B61" s="36"/>
      <c r="C61" s="36"/>
      <c r="D61" s="36"/>
      <c r="E61" s="36"/>
      <c r="F61" s="383"/>
      <c r="G61" s="383"/>
      <c r="H61" s="383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>
      <c r="A62" s="36"/>
      <c r="B62" s="36"/>
      <c r="C62" s="36"/>
      <c r="D62" s="36"/>
      <c r="E62" s="36"/>
      <c r="F62" s="383"/>
      <c r="G62" s="383"/>
      <c r="H62" s="383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>
      <c r="A63" s="36"/>
      <c r="B63" s="36"/>
      <c r="C63" s="36"/>
      <c r="D63" s="36"/>
      <c r="E63" s="36"/>
      <c r="F63" s="383"/>
      <c r="G63" s="383"/>
      <c r="H63" s="383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>
      <c r="A64" s="36"/>
      <c r="B64" s="36"/>
      <c r="C64" s="36"/>
      <c r="D64" s="36"/>
      <c r="E64" s="36"/>
      <c r="F64" s="383"/>
      <c r="G64" s="383"/>
      <c r="H64" s="38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>
      <c r="A65" s="36"/>
      <c r="B65" s="36"/>
      <c r="C65" s="36"/>
      <c r="D65" s="36"/>
      <c r="E65" s="36"/>
      <c r="F65" s="383"/>
      <c r="G65" s="383"/>
      <c r="H65" s="383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>
      <c r="A66" s="36"/>
      <c r="B66" s="36"/>
      <c r="C66" s="36"/>
      <c r="D66" s="36"/>
      <c r="E66" s="36"/>
      <c r="F66" s="383"/>
      <c r="G66" s="383"/>
      <c r="H66" s="383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>
      <c r="A67" s="36"/>
      <c r="B67" s="36"/>
      <c r="C67" s="36"/>
      <c r="D67" s="36"/>
      <c r="E67" s="36"/>
      <c r="F67" s="383"/>
      <c r="G67" s="383"/>
      <c r="H67" s="383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>
      <c r="A68" s="36"/>
      <c r="B68" s="36"/>
      <c r="C68" s="36"/>
      <c r="D68" s="36"/>
      <c r="E68" s="36"/>
      <c r="F68" s="383"/>
      <c r="G68" s="383"/>
      <c r="H68" s="383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>
      <c r="A69" s="36"/>
      <c r="B69" s="36"/>
      <c r="C69" s="36"/>
      <c r="D69" s="36"/>
      <c r="E69" s="36"/>
      <c r="F69" s="383"/>
      <c r="G69" s="383"/>
      <c r="H69" s="383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>
      <c r="A70" s="36"/>
      <c r="B70" s="36"/>
      <c r="C70" s="36"/>
      <c r="D70" s="36"/>
      <c r="E70" s="36"/>
      <c r="F70" s="383"/>
      <c r="G70" s="383"/>
      <c r="H70" s="383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>
      <c r="A71" s="36"/>
      <c r="B71" s="36"/>
      <c r="C71" s="36"/>
      <c r="D71" s="36"/>
      <c r="E71" s="36"/>
      <c r="F71" s="383"/>
      <c r="G71" s="383"/>
      <c r="H71" s="38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>
      <c r="A72" s="36"/>
      <c r="B72" s="36"/>
      <c r="C72" s="36"/>
      <c r="D72" s="36"/>
      <c r="E72" s="36"/>
      <c r="F72" s="383"/>
      <c r="G72" s="383"/>
      <c r="H72" s="383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>
      <c r="A73" s="36"/>
      <c r="B73" s="36"/>
      <c r="C73" s="36"/>
      <c r="D73" s="36"/>
      <c r="E73" s="36"/>
      <c r="F73" s="383"/>
      <c r="G73" s="383"/>
      <c r="H73" s="38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>
      <c r="A74" s="36"/>
      <c r="B74" s="36"/>
      <c r="C74" s="36"/>
      <c r="D74" s="36"/>
      <c r="E74" s="36"/>
      <c r="F74" s="383"/>
      <c r="G74" s="383"/>
      <c r="H74" s="383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>
      <c r="A75" s="36"/>
      <c r="B75" s="36"/>
      <c r="C75" s="36"/>
      <c r="D75" s="36"/>
      <c r="E75" s="36"/>
      <c r="F75" s="383"/>
      <c r="G75" s="383"/>
      <c r="H75" s="383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>
      <c r="A76" s="36"/>
      <c r="B76" s="36"/>
      <c r="C76" s="36"/>
      <c r="D76" s="36"/>
      <c r="E76" s="36"/>
      <c r="F76" s="383"/>
      <c r="G76" s="383"/>
      <c r="H76" s="383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>
      <c r="A77" s="36"/>
      <c r="B77" s="36"/>
      <c r="C77" s="36"/>
      <c r="D77" s="36"/>
      <c r="E77" s="36"/>
      <c r="F77" s="383"/>
      <c r="G77" s="383"/>
      <c r="H77" s="38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>
      <c r="A78" s="36"/>
      <c r="B78" s="36"/>
      <c r="C78" s="36"/>
      <c r="D78" s="36"/>
      <c r="E78" s="36"/>
      <c r="F78" s="383"/>
      <c r="G78" s="383"/>
      <c r="H78" s="38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>
      <c r="A79" s="36"/>
      <c r="B79" s="36"/>
      <c r="C79" s="36"/>
      <c r="D79" s="36"/>
      <c r="E79" s="36"/>
      <c r="F79" s="383"/>
      <c r="G79" s="383"/>
      <c r="H79" s="38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>
      <c r="A80" s="36"/>
      <c r="B80" s="36"/>
      <c r="C80" s="36"/>
      <c r="D80" s="36"/>
      <c r="E80" s="36"/>
      <c r="F80" s="383"/>
      <c r="G80" s="383"/>
      <c r="H80" s="383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>
      <c r="A81" s="36"/>
      <c r="B81" s="36"/>
      <c r="C81" s="36"/>
      <c r="D81" s="36"/>
      <c r="E81" s="36"/>
      <c r="F81" s="383"/>
      <c r="G81" s="383"/>
      <c r="H81" s="383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>
      <c r="A82" s="36"/>
      <c r="B82" s="36"/>
      <c r="C82" s="36"/>
      <c r="D82" s="36"/>
      <c r="E82" s="36"/>
      <c r="F82" s="383"/>
      <c r="G82" s="383"/>
      <c r="H82" s="383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>
      <c r="A83" s="36"/>
      <c r="B83" s="36"/>
      <c r="C83" s="36"/>
      <c r="D83" s="36"/>
      <c r="E83" s="36"/>
      <c r="F83" s="383"/>
      <c r="G83" s="383"/>
      <c r="H83" s="383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>
      <c r="A84" s="36"/>
      <c r="B84" s="36"/>
      <c r="C84" s="36"/>
      <c r="D84" s="36"/>
      <c r="E84" s="36"/>
      <c r="F84" s="383"/>
      <c r="G84" s="383"/>
      <c r="H84" s="38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>
      <c r="A85" s="36"/>
      <c r="B85" s="36"/>
      <c r="C85" s="36"/>
      <c r="D85" s="36"/>
      <c r="E85" s="36"/>
      <c r="F85" s="383"/>
      <c r="G85" s="383"/>
      <c r="H85" s="383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>
      <c r="A86" s="36"/>
      <c r="B86" s="36"/>
      <c r="C86" s="36"/>
      <c r="D86" s="36"/>
      <c r="E86" s="36"/>
      <c r="F86" s="383"/>
      <c r="G86" s="383"/>
      <c r="H86" s="383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>
      <c r="A87" s="36"/>
      <c r="B87" s="36"/>
      <c r="C87" s="36"/>
      <c r="D87" s="36"/>
      <c r="E87" s="36"/>
      <c r="F87" s="383"/>
      <c r="G87" s="383"/>
      <c r="H87" s="383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>
      <c r="A88" s="36"/>
      <c r="B88" s="36"/>
      <c r="C88" s="36"/>
      <c r="D88" s="36"/>
      <c r="E88" s="36"/>
      <c r="F88" s="383"/>
      <c r="G88" s="383"/>
      <c r="H88" s="383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>
      <c r="A89" s="36"/>
      <c r="B89" s="36"/>
      <c r="C89" s="36"/>
      <c r="D89" s="36"/>
      <c r="E89" s="36"/>
      <c r="F89" s="383"/>
      <c r="G89" s="383"/>
      <c r="H89" s="383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>
      <c r="A90" s="36"/>
      <c r="B90" s="36"/>
      <c r="C90" s="36"/>
      <c r="D90" s="36"/>
      <c r="E90" s="36"/>
      <c r="F90" s="383"/>
      <c r="G90" s="383"/>
      <c r="H90" s="383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>
      <c r="A91" s="36"/>
      <c r="B91" s="36"/>
      <c r="C91" s="36"/>
      <c r="D91" s="36"/>
      <c r="E91" s="36"/>
      <c r="F91" s="383"/>
      <c r="G91" s="383"/>
      <c r="H91" s="383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>
      <c r="A92" s="36"/>
      <c r="B92" s="36"/>
      <c r="C92" s="36"/>
      <c r="D92" s="36"/>
      <c r="E92" s="36"/>
      <c r="F92" s="383"/>
      <c r="G92" s="383"/>
      <c r="H92" s="383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>
      <c r="A93" s="36"/>
      <c r="B93" s="36"/>
      <c r="C93" s="36"/>
      <c r="D93" s="36"/>
      <c r="E93" s="36"/>
      <c r="F93" s="383"/>
      <c r="G93" s="383"/>
      <c r="H93" s="383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>
      <c r="A94" s="36"/>
      <c r="B94" s="36"/>
      <c r="C94" s="36"/>
      <c r="D94" s="36"/>
      <c r="E94" s="36"/>
      <c r="F94" s="383"/>
      <c r="G94" s="383"/>
      <c r="H94" s="38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>
      <c r="A95" s="36"/>
      <c r="B95" s="36"/>
      <c r="C95" s="36"/>
      <c r="D95" s="36"/>
      <c r="E95" s="36"/>
      <c r="F95" s="383"/>
      <c r="G95" s="383"/>
      <c r="H95" s="383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>
      <c r="A96" s="36"/>
      <c r="B96" s="36"/>
      <c r="C96" s="36"/>
      <c r="D96" s="36"/>
      <c r="E96" s="36"/>
      <c r="F96" s="383"/>
      <c r="G96" s="383"/>
      <c r="H96" s="383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>
      <c r="A97" s="36"/>
      <c r="B97" s="36"/>
      <c r="C97" s="36"/>
      <c r="D97" s="36"/>
      <c r="E97" s="36"/>
      <c r="F97" s="383"/>
      <c r="G97" s="383"/>
      <c r="H97" s="38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>
      <c r="A98" s="36"/>
      <c r="B98" s="36"/>
      <c r="C98" s="36"/>
      <c r="D98" s="36"/>
      <c r="E98" s="36"/>
      <c r="F98" s="383"/>
      <c r="G98" s="383"/>
      <c r="H98" s="38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>
      <c r="A99" s="36"/>
      <c r="B99" s="36"/>
      <c r="C99" s="36"/>
      <c r="D99" s="36"/>
      <c r="E99" s="36"/>
      <c r="F99" s="383"/>
      <c r="G99" s="383"/>
      <c r="H99" s="383"/>
    </row>
    <row r="100" spans="1:19">
      <c r="A100" s="36"/>
      <c r="B100" s="36"/>
      <c r="C100" s="36"/>
      <c r="D100" s="36"/>
      <c r="E100" s="36"/>
      <c r="F100" s="383"/>
      <c r="G100" s="383"/>
      <c r="H100" s="383"/>
    </row>
    <row r="101" spans="1:19">
      <c r="A101" s="36"/>
      <c r="B101" s="36"/>
      <c r="C101" s="36"/>
      <c r="D101" s="36"/>
      <c r="E101" s="36"/>
      <c r="F101" s="383"/>
      <c r="G101" s="383"/>
      <c r="H101" s="383"/>
    </row>
    <row r="102" spans="1:19">
      <c r="A102" s="36"/>
      <c r="B102" s="36"/>
      <c r="C102" s="36"/>
      <c r="D102" s="36"/>
      <c r="E102" s="36"/>
      <c r="F102" s="383"/>
      <c r="G102" s="383"/>
      <c r="H102" s="383"/>
    </row>
    <row r="103" spans="1:19">
      <c r="A103" s="36"/>
      <c r="B103" s="36"/>
      <c r="C103" s="36"/>
      <c r="D103" s="36"/>
      <c r="E103" s="36"/>
      <c r="F103" s="383"/>
      <c r="G103" s="383"/>
      <c r="H103" s="383"/>
    </row>
    <row r="104" spans="1:19">
      <c r="A104" s="36"/>
      <c r="B104" s="36"/>
      <c r="C104" s="36"/>
      <c r="D104" s="36"/>
      <c r="E104" s="36"/>
      <c r="F104" s="383"/>
      <c r="G104" s="383"/>
      <c r="H104" s="383"/>
    </row>
    <row r="105" spans="1:19">
      <c r="A105" s="36"/>
      <c r="B105" s="36"/>
      <c r="C105" s="36"/>
      <c r="D105" s="36"/>
      <c r="E105" s="36"/>
      <c r="F105" s="383"/>
      <c r="G105" s="383"/>
      <c r="H105" s="383"/>
    </row>
    <row r="106" spans="1:19">
      <c r="A106" s="36"/>
      <c r="B106" s="36"/>
      <c r="C106" s="36"/>
      <c r="D106" s="36"/>
      <c r="E106" s="36"/>
      <c r="F106" s="383"/>
      <c r="G106" s="383"/>
      <c r="H106" s="383"/>
    </row>
    <row r="107" spans="1:19">
      <c r="A107" s="36"/>
      <c r="B107" s="36"/>
      <c r="C107" s="36"/>
      <c r="D107" s="36"/>
      <c r="E107" s="36"/>
      <c r="F107" s="383"/>
      <c r="G107" s="383"/>
      <c r="H107" s="383"/>
    </row>
    <row r="108" spans="1:19">
      <c r="A108" s="36"/>
      <c r="B108" s="36"/>
      <c r="C108" s="36"/>
      <c r="D108" s="36"/>
      <c r="E108" s="36"/>
      <c r="F108" s="383"/>
      <c r="G108" s="383"/>
      <c r="H108" s="383"/>
    </row>
    <row r="109" spans="1:19">
      <c r="A109" s="36"/>
      <c r="B109" s="36"/>
      <c r="C109" s="36"/>
      <c r="D109" s="36"/>
      <c r="E109" s="36"/>
      <c r="F109" s="383"/>
      <c r="G109" s="383"/>
      <c r="H109" s="383"/>
    </row>
    <row r="110" spans="1:19">
      <c r="A110" s="36"/>
      <c r="B110" s="36"/>
      <c r="C110" s="36"/>
      <c r="D110" s="36"/>
      <c r="E110" s="36"/>
      <c r="F110" s="383"/>
      <c r="G110" s="383"/>
      <c r="H110" s="383"/>
    </row>
    <row r="111" spans="1:19">
      <c r="A111" s="36"/>
      <c r="B111" s="36"/>
      <c r="C111" s="36"/>
      <c r="D111" s="36"/>
      <c r="E111" s="36"/>
      <c r="F111" s="383"/>
      <c r="G111" s="383"/>
      <c r="H111" s="383"/>
    </row>
    <row r="112" spans="1:19">
      <c r="A112" s="36"/>
      <c r="B112" s="36"/>
      <c r="C112" s="36"/>
      <c r="D112" s="36"/>
      <c r="E112" s="36"/>
      <c r="F112" s="383"/>
      <c r="G112" s="383"/>
      <c r="H112" s="383"/>
    </row>
    <row r="113" spans="1:8">
      <c r="A113" s="36"/>
      <c r="B113" s="36"/>
      <c r="C113" s="36"/>
      <c r="D113" s="36"/>
      <c r="E113" s="36"/>
      <c r="F113" s="383"/>
      <c r="G113" s="383"/>
      <c r="H113" s="383"/>
    </row>
    <row r="114" spans="1:8">
      <c r="A114" s="36"/>
      <c r="B114" s="36"/>
      <c r="C114" s="36"/>
      <c r="D114" s="36"/>
      <c r="E114" s="36"/>
      <c r="F114" s="383"/>
      <c r="G114" s="383"/>
      <c r="H114" s="383"/>
    </row>
    <row r="115" spans="1:8">
      <c r="A115" s="36"/>
      <c r="B115" s="36"/>
      <c r="C115" s="36"/>
      <c r="D115" s="36"/>
      <c r="E115" s="36"/>
      <c r="F115" s="383"/>
      <c r="G115" s="383"/>
      <c r="H115" s="383"/>
    </row>
    <row r="116" spans="1:8">
      <c r="A116" s="36"/>
      <c r="B116" s="36"/>
      <c r="C116" s="36"/>
      <c r="D116" s="36"/>
      <c r="E116" s="36"/>
      <c r="F116" s="383"/>
      <c r="G116" s="383"/>
      <c r="H116" s="383"/>
    </row>
    <row r="117" spans="1:8">
      <c r="A117" s="36"/>
      <c r="B117" s="36"/>
      <c r="C117" s="36"/>
      <c r="D117" s="36"/>
      <c r="E117" s="36"/>
      <c r="F117" s="383"/>
      <c r="G117" s="383"/>
      <c r="H117" s="383"/>
    </row>
    <row r="118" spans="1:8">
      <c r="A118" s="36"/>
      <c r="B118" s="36"/>
      <c r="C118" s="36"/>
      <c r="D118" s="36"/>
      <c r="E118" s="36"/>
      <c r="F118" s="383"/>
      <c r="G118" s="383"/>
      <c r="H118" s="383"/>
    </row>
    <row r="119" spans="1:8">
      <c r="A119" s="36"/>
      <c r="B119" s="36"/>
      <c r="C119" s="36"/>
      <c r="D119" s="36"/>
      <c r="E119" s="36"/>
      <c r="F119" s="383"/>
      <c r="G119" s="383"/>
      <c r="H119" s="383"/>
    </row>
    <row r="120" spans="1:8">
      <c r="A120" s="36"/>
      <c r="B120" s="36"/>
      <c r="C120" s="36"/>
      <c r="D120" s="36"/>
      <c r="E120" s="36"/>
      <c r="F120" s="383"/>
      <c r="G120" s="383"/>
      <c r="H120" s="383"/>
    </row>
    <row r="121" spans="1:8">
      <c r="A121" s="36"/>
      <c r="B121" s="36"/>
      <c r="C121" s="36"/>
      <c r="D121" s="36"/>
      <c r="E121" s="36"/>
      <c r="F121" s="383"/>
      <c r="G121" s="383"/>
      <c r="H121" s="383"/>
    </row>
    <row r="122" spans="1:8">
      <c r="A122" s="36"/>
      <c r="B122" s="36"/>
      <c r="C122" s="36"/>
      <c r="D122" s="36"/>
      <c r="E122" s="36"/>
      <c r="F122" s="383"/>
      <c r="G122" s="383"/>
      <c r="H122" s="383"/>
    </row>
    <row r="123" spans="1:8">
      <c r="A123" s="36"/>
      <c r="B123" s="36"/>
      <c r="C123" s="36"/>
      <c r="D123" s="36"/>
      <c r="E123" s="36"/>
      <c r="F123" s="383"/>
      <c r="G123" s="383"/>
      <c r="H123" s="383"/>
    </row>
    <row r="124" spans="1:8">
      <c r="A124" s="36"/>
      <c r="B124" s="36"/>
      <c r="C124" s="36"/>
      <c r="D124" s="36"/>
      <c r="E124" s="36"/>
      <c r="F124" s="383"/>
      <c r="G124" s="383"/>
      <c r="H124" s="383"/>
    </row>
    <row r="125" spans="1:8">
      <c r="A125" s="36"/>
      <c r="B125" s="36"/>
      <c r="C125" s="36"/>
      <c r="D125" s="36"/>
      <c r="E125" s="36"/>
      <c r="F125" s="383"/>
      <c r="G125" s="383"/>
      <c r="H125" s="383"/>
    </row>
    <row r="126" spans="1:8">
      <c r="A126" s="36"/>
      <c r="B126" s="36"/>
      <c r="C126" s="36"/>
      <c r="D126" s="36"/>
      <c r="E126" s="36"/>
      <c r="F126" s="383"/>
      <c r="G126" s="383"/>
      <c r="H126" s="383"/>
    </row>
    <row r="127" spans="1:8">
      <c r="A127" s="36"/>
      <c r="B127" s="36"/>
      <c r="C127" s="36"/>
      <c r="D127" s="36"/>
      <c r="E127" s="36"/>
      <c r="F127" s="383"/>
      <c r="G127" s="383"/>
      <c r="H127" s="383"/>
    </row>
    <row r="128" spans="1:8">
      <c r="A128" s="36"/>
      <c r="B128" s="36"/>
      <c r="C128" s="36"/>
      <c r="D128" s="36"/>
      <c r="E128" s="36"/>
      <c r="F128" s="383"/>
      <c r="G128" s="383"/>
      <c r="H128" s="383"/>
    </row>
    <row r="129" spans="1:8">
      <c r="A129" s="36"/>
      <c r="B129" s="36"/>
      <c r="C129" s="36"/>
      <c r="D129" s="36"/>
      <c r="E129" s="36"/>
      <c r="F129" s="383"/>
      <c r="G129" s="383"/>
      <c r="H129" s="383"/>
    </row>
    <row r="130" spans="1:8">
      <c r="A130" s="36"/>
      <c r="B130" s="36"/>
      <c r="C130" s="36"/>
      <c r="D130" s="36"/>
      <c r="E130" s="36"/>
      <c r="F130" s="383"/>
      <c r="G130" s="383"/>
      <c r="H130" s="383"/>
    </row>
    <row r="131" spans="1:8">
      <c r="A131" s="36"/>
      <c r="B131" s="36"/>
      <c r="C131" s="36"/>
      <c r="D131" s="36"/>
      <c r="E131" s="36"/>
      <c r="F131" s="383"/>
      <c r="G131" s="383"/>
      <c r="H131" s="383"/>
    </row>
    <row r="132" spans="1:8">
      <c r="A132" s="36"/>
      <c r="B132" s="36"/>
      <c r="C132" s="36"/>
      <c r="D132" s="36"/>
      <c r="E132" s="36"/>
      <c r="F132" s="383"/>
      <c r="G132" s="383"/>
      <c r="H132" s="383"/>
    </row>
    <row r="133" spans="1:8">
      <c r="A133" s="36"/>
      <c r="B133" s="36"/>
      <c r="C133" s="36"/>
      <c r="D133" s="36"/>
      <c r="E133" s="36"/>
      <c r="F133" s="383"/>
      <c r="G133" s="383"/>
      <c r="H133" s="383"/>
    </row>
    <row r="134" spans="1:8">
      <c r="A134" s="36"/>
      <c r="B134" s="36"/>
      <c r="C134" s="36"/>
      <c r="D134" s="36"/>
      <c r="E134" s="36"/>
      <c r="F134" s="383"/>
      <c r="G134" s="383"/>
      <c r="H134" s="383"/>
    </row>
    <row r="135" spans="1:8">
      <c r="F135" s="384"/>
      <c r="G135" s="384"/>
      <c r="H135" s="384"/>
    </row>
    <row r="136" spans="1:8">
      <c r="F136" s="384"/>
      <c r="G136" s="384"/>
      <c r="H136" s="384"/>
    </row>
    <row r="137" spans="1:8">
      <c r="F137" s="384"/>
      <c r="G137" s="384"/>
      <c r="H137" s="384"/>
    </row>
    <row r="138" spans="1:8">
      <c r="F138" s="384"/>
      <c r="G138" s="384"/>
      <c r="H138" s="384"/>
    </row>
    <row r="139" spans="1:8">
      <c r="F139" s="384"/>
      <c r="G139" s="384"/>
      <c r="H139" s="384"/>
    </row>
    <row r="140" spans="1:8">
      <c r="F140" s="384"/>
      <c r="G140" s="384"/>
      <c r="H140" s="384"/>
    </row>
    <row r="141" spans="1:8">
      <c r="F141" s="384"/>
      <c r="G141" s="384"/>
      <c r="H141" s="384"/>
    </row>
    <row r="142" spans="1:8">
      <c r="F142" s="384"/>
      <c r="G142" s="384"/>
      <c r="H142" s="384"/>
    </row>
  </sheetData>
  <sheetProtection password="DB41" sheet="1" objects="1" scenarios="1" selectLockedCells="1"/>
  <mergeCells count="171">
    <mergeCell ref="F142:H142"/>
    <mergeCell ref="F136:H136"/>
    <mergeCell ref="F137:H137"/>
    <mergeCell ref="F138:H138"/>
    <mergeCell ref="F139:H139"/>
    <mergeCell ref="F140:H140"/>
    <mergeCell ref="F141:H141"/>
    <mergeCell ref="F130:H130"/>
    <mergeCell ref="F131:H131"/>
    <mergeCell ref="F132:H132"/>
    <mergeCell ref="F133:H133"/>
    <mergeCell ref="F134:H134"/>
    <mergeCell ref="F135:H135"/>
    <mergeCell ref="F124:H124"/>
    <mergeCell ref="F125:H125"/>
    <mergeCell ref="F126:H126"/>
    <mergeCell ref="F127:H127"/>
    <mergeCell ref="F128:H128"/>
    <mergeCell ref="F129:H129"/>
    <mergeCell ref="F118:H118"/>
    <mergeCell ref="F119:H119"/>
    <mergeCell ref="F120:H120"/>
    <mergeCell ref="F121:H121"/>
    <mergeCell ref="F122:H122"/>
    <mergeCell ref="F123:H123"/>
    <mergeCell ref="F112:H112"/>
    <mergeCell ref="F113:H113"/>
    <mergeCell ref="F114:H114"/>
    <mergeCell ref="F115:H115"/>
    <mergeCell ref="F116:H116"/>
    <mergeCell ref="F117:H117"/>
    <mergeCell ref="F106:H106"/>
    <mergeCell ref="F107:H107"/>
    <mergeCell ref="F108:H108"/>
    <mergeCell ref="F109:H109"/>
    <mergeCell ref="F110:H110"/>
    <mergeCell ref="F111:H111"/>
    <mergeCell ref="F100:H100"/>
    <mergeCell ref="F101:H101"/>
    <mergeCell ref="F102:H102"/>
    <mergeCell ref="F103:H103"/>
    <mergeCell ref="F104:H104"/>
    <mergeCell ref="F105:H105"/>
    <mergeCell ref="F94:H94"/>
    <mergeCell ref="F95:H95"/>
    <mergeCell ref="F96:H96"/>
    <mergeCell ref="F97:H97"/>
    <mergeCell ref="F98:H98"/>
    <mergeCell ref="F99:H99"/>
    <mergeCell ref="F88:H88"/>
    <mergeCell ref="F89:H89"/>
    <mergeCell ref="F90:H90"/>
    <mergeCell ref="F91:H91"/>
    <mergeCell ref="F92:H92"/>
    <mergeCell ref="F93:H93"/>
    <mergeCell ref="F82:H82"/>
    <mergeCell ref="F83:H83"/>
    <mergeCell ref="F84:H84"/>
    <mergeCell ref="F85:H85"/>
    <mergeCell ref="F86:H86"/>
    <mergeCell ref="F87:H87"/>
    <mergeCell ref="F76:H76"/>
    <mergeCell ref="F77:H77"/>
    <mergeCell ref="F78:H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F58:H58"/>
    <mergeCell ref="F59:H59"/>
    <mergeCell ref="F60:H60"/>
    <mergeCell ref="F61:H61"/>
    <mergeCell ref="F62:H62"/>
    <mergeCell ref="F63:H63"/>
    <mergeCell ref="F52:H52"/>
    <mergeCell ref="F53:H53"/>
    <mergeCell ref="F54:H54"/>
    <mergeCell ref="F55:H55"/>
    <mergeCell ref="F56:H56"/>
    <mergeCell ref="F57:H57"/>
    <mergeCell ref="F46:H46"/>
    <mergeCell ref="F47:H47"/>
    <mergeCell ref="F48:H48"/>
    <mergeCell ref="F49:H49"/>
    <mergeCell ref="F50:H50"/>
    <mergeCell ref="F51:H51"/>
    <mergeCell ref="B42:D42"/>
    <mergeCell ref="F42:H42"/>
    <mergeCell ref="B43:D43"/>
    <mergeCell ref="F43:H43"/>
    <mergeCell ref="F44:H44"/>
    <mergeCell ref="F45:H45"/>
    <mergeCell ref="F37:H37"/>
    <mergeCell ref="F38:H38"/>
    <mergeCell ref="A39:H39"/>
    <mergeCell ref="B40:D40"/>
    <mergeCell ref="F40:H40"/>
    <mergeCell ref="B41:D41"/>
    <mergeCell ref="F41:H41"/>
    <mergeCell ref="F32:H32"/>
    <mergeCell ref="F33:H33"/>
    <mergeCell ref="B34:C34"/>
    <mergeCell ref="F34:H34"/>
    <mergeCell ref="F35:H35"/>
    <mergeCell ref="F36:H36"/>
    <mergeCell ref="B27:D27"/>
    <mergeCell ref="F27:H27"/>
    <mergeCell ref="B28:H28"/>
    <mergeCell ref="A29:H29"/>
    <mergeCell ref="A30:H30"/>
    <mergeCell ref="F31:H31"/>
    <mergeCell ref="B23:D23"/>
    <mergeCell ref="F23:H23"/>
    <mergeCell ref="B24:D26"/>
    <mergeCell ref="F24:H24"/>
    <mergeCell ref="F25:H25"/>
    <mergeCell ref="F26:H26"/>
    <mergeCell ref="B20:D20"/>
    <mergeCell ref="F20:H20"/>
    <mergeCell ref="B21:D21"/>
    <mergeCell ref="F21:H21"/>
    <mergeCell ref="B22:D22"/>
    <mergeCell ref="F22:H22"/>
    <mergeCell ref="B17:D17"/>
    <mergeCell ref="F17:H17"/>
    <mergeCell ref="B18:D18"/>
    <mergeCell ref="F18:H18"/>
    <mergeCell ref="B19:D19"/>
    <mergeCell ref="F19:H19"/>
    <mergeCell ref="B14:D14"/>
    <mergeCell ref="F14:H14"/>
    <mergeCell ref="B15:D15"/>
    <mergeCell ref="F15:H15"/>
    <mergeCell ref="B16:D16"/>
    <mergeCell ref="F16:H16"/>
    <mergeCell ref="B11:D11"/>
    <mergeCell ref="F11:H11"/>
    <mergeCell ref="B12:D12"/>
    <mergeCell ref="E12:E13"/>
    <mergeCell ref="F12:H12"/>
    <mergeCell ref="B13:D13"/>
    <mergeCell ref="F13:H13"/>
    <mergeCell ref="B7:D7"/>
    <mergeCell ref="F7:H7"/>
    <mergeCell ref="B8:D8"/>
    <mergeCell ref="E8:E10"/>
    <mergeCell ref="F8:H8"/>
    <mergeCell ref="B9:D9"/>
    <mergeCell ref="F9:H9"/>
    <mergeCell ref="F10:H10"/>
    <mergeCell ref="A1:H1"/>
    <mergeCell ref="A2:H2"/>
    <mergeCell ref="A3:H3"/>
    <mergeCell ref="B4:D4"/>
    <mergeCell ref="E4:E7"/>
    <mergeCell ref="F4:H4"/>
    <mergeCell ref="B5:D5"/>
    <mergeCell ref="F5:H5"/>
    <mergeCell ref="B6:D6"/>
    <mergeCell ref="F6:H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90"/>
  <sheetViews>
    <sheetView workbookViewId="0">
      <selection activeCell="J16" sqref="J16"/>
    </sheetView>
  </sheetViews>
  <sheetFormatPr defaultRowHeight="15"/>
  <cols>
    <col min="1" max="1" width="3.5703125" style="92" customWidth="1"/>
    <col min="2" max="2" width="3" style="92" customWidth="1"/>
    <col min="3" max="3" width="3.42578125" style="92" customWidth="1"/>
    <col min="4" max="4" width="47.85546875" style="92" customWidth="1"/>
    <col min="5" max="5" width="2.42578125" style="92" customWidth="1"/>
    <col min="6" max="6" width="17.7109375" style="92" customWidth="1"/>
    <col min="7" max="7" width="22" style="92" customWidth="1"/>
    <col min="8" max="16384" width="9.140625" style="92"/>
  </cols>
  <sheetData>
    <row r="1" spans="1:7">
      <c r="A1" s="452" t="s">
        <v>147</v>
      </c>
      <c r="B1" s="452"/>
      <c r="C1" s="452"/>
      <c r="D1" s="452"/>
      <c r="E1" s="452"/>
      <c r="F1" s="452"/>
      <c r="G1" s="452"/>
    </row>
    <row r="2" spans="1:7" ht="13.5" customHeight="1">
      <c r="A2" s="442" t="s">
        <v>148</v>
      </c>
      <c r="B2" s="442"/>
      <c r="C2" s="442"/>
      <c r="D2" s="442"/>
      <c r="E2" s="442"/>
      <c r="F2" s="442"/>
      <c r="G2" s="442"/>
    </row>
    <row r="3" spans="1:7" ht="20.25" customHeight="1">
      <c r="A3" s="453" t="s">
        <v>150</v>
      </c>
      <c r="B3" s="453"/>
      <c r="C3" s="453"/>
      <c r="D3" s="453"/>
      <c r="E3" s="453"/>
      <c r="F3" s="453"/>
      <c r="G3" s="453"/>
    </row>
    <row r="4" spans="1:7" ht="18" customHeight="1">
      <c r="A4" s="453" t="s">
        <v>149</v>
      </c>
      <c r="B4" s="442"/>
      <c r="C4" s="442"/>
      <c r="D4" s="442"/>
      <c r="E4" s="442"/>
      <c r="F4" s="442"/>
      <c r="G4" s="442"/>
    </row>
    <row r="5" spans="1:7" ht="15.75" customHeight="1">
      <c r="A5" s="92">
        <v>1</v>
      </c>
      <c r="B5" s="441" t="s">
        <v>151</v>
      </c>
      <c r="C5" s="441"/>
      <c r="D5" s="441"/>
      <c r="E5" s="92" t="s">
        <v>56</v>
      </c>
      <c r="F5" s="441"/>
      <c r="G5" s="441"/>
    </row>
    <row r="6" spans="1:7" ht="15.75" customHeight="1">
      <c r="B6" s="92" t="s">
        <v>152</v>
      </c>
      <c r="F6" s="451"/>
      <c r="G6" s="451"/>
    </row>
    <row r="7" spans="1:7" ht="15.75" customHeight="1">
      <c r="F7" s="441"/>
      <c r="G7" s="441"/>
    </row>
    <row r="8" spans="1:7" ht="15.75" customHeight="1">
      <c r="F8" s="441"/>
      <c r="G8" s="441"/>
    </row>
    <row r="9" spans="1:7" ht="15.75" customHeight="1">
      <c r="F9" s="441"/>
      <c r="G9" s="441"/>
    </row>
    <row r="10" spans="1:7" ht="15.75" customHeight="1">
      <c r="F10" s="441"/>
      <c r="G10" s="441"/>
    </row>
    <row r="11" spans="1:7" ht="15.75" customHeight="1">
      <c r="A11" s="92">
        <v>2</v>
      </c>
      <c r="B11" s="441" t="s">
        <v>81</v>
      </c>
      <c r="C11" s="441"/>
      <c r="D11" s="441"/>
      <c r="E11" s="92" t="s">
        <v>56</v>
      </c>
      <c r="F11" s="450"/>
      <c r="G11" s="450"/>
    </row>
    <row r="12" spans="1:7" ht="15.75" customHeight="1">
      <c r="A12" s="92">
        <v>3</v>
      </c>
      <c r="B12" s="92" t="s">
        <v>153</v>
      </c>
      <c r="C12" s="441" t="s">
        <v>154</v>
      </c>
      <c r="D12" s="441"/>
      <c r="E12" s="92" t="s">
        <v>56</v>
      </c>
      <c r="F12" s="450"/>
      <c r="G12" s="450"/>
    </row>
    <row r="13" spans="1:7" ht="15.75" customHeight="1">
      <c r="B13" s="92" t="s">
        <v>155</v>
      </c>
      <c r="C13" s="441" t="s">
        <v>156</v>
      </c>
      <c r="D13" s="441"/>
      <c r="E13" s="92" t="s">
        <v>56</v>
      </c>
      <c r="F13" s="450"/>
      <c r="G13" s="450"/>
    </row>
    <row r="14" spans="1:7" ht="15.75" customHeight="1">
      <c r="B14" s="92" t="s">
        <v>157</v>
      </c>
      <c r="C14" s="441" t="s">
        <v>158</v>
      </c>
      <c r="D14" s="441"/>
      <c r="E14" s="92" t="s">
        <v>56</v>
      </c>
      <c r="F14" s="450"/>
      <c r="G14" s="450"/>
    </row>
    <row r="15" spans="1:7" ht="15.75" customHeight="1">
      <c r="C15" s="446" t="s">
        <v>159</v>
      </c>
      <c r="D15" s="446"/>
      <c r="F15" s="450"/>
      <c r="G15" s="450"/>
    </row>
    <row r="16" spans="1:7" ht="15.75" customHeight="1">
      <c r="A16" s="92">
        <v>4</v>
      </c>
      <c r="B16" s="441" t="s">
        <v>160</v>
      </c>
      <c r="C16" s="441"/>
      <c r="D16" s="441"/>
      <c r="E16" s="92" t="s">
        <v>56</v>
      </c>
      <c r="F16" s="450"/>
      <c r="G16" s="450"/>
    </row>
    <row r="17" spans="1:7" ht="15.75" customHeight="1">
      <c r="A17" s="92">
        <v>5</v>
      </c>
      <c r="B17" s="441" t="s">
        <v>161</v>
      </c>
      <c r="C17" s="441"/>
      <c r="D17" s="441"/>
      <c r="E17" s="92" t="s">
        <v>56</v>
      </c>
      <c r="F17" s="450"/>
      <c r="G17" s="450"/>
    </row>
    <row r="18" spans="1:7" ht="15.75" customHeight="1">
      <c r="A18" s="92">
        <v>6</v>
      </c>
      <c r="B18" s="441" t="s">
        <v>162</v>
      </c>
      <c r="C18" s="441"/>
      <c r="D18" s="441"/>
      <c r="F18" s="447"/>
      <c r="G18" s="447"/>
    </row>
    <row r="19" spans="1:7" ht="15.75" customHeight="1">
      <c r="B19" s="92" t="s">
        <v>153</v>
      </c>
      <c r="C19" s="441" t="s">
        <v>163</v>
      </c>
      <c r="D19" s="441"/>
      <c r="F19" s="447"/>
      <c r="G19" s="447"/>
    </row>
    <row r="20" spans="1:7" ht="15.75" customHeight="1">
      <c r="C20" s="441" t="s">
        <v>164</v>
      </c>
      <c r="D20" s="441"/>
      <c r="F20" s="447"/>
      <c r="G20" s="447"/>
    </row>
    <row r="21" spans="1:7" ht="15.75" customHeight="1">
      <c r="C21" s="92" t="s">
        <v>165</v>
      </c>
      <c r="D21" s="92" t="s">
        <v>166</v>
      </c>
      <c r="F21" s="447"/>
      <c r="G21" s="447"/>
    </row>
    <row r="22" spans="1:7" ht="15.75" customHeight="1">
      <c r="D22" s="92" t="s">
        <v>167</v>
      </c>
      <c r="F22" s="447"/>
      <c r="G22" s="447"/>
    </row>
    <row r="23" spans="1:7" ht="15.75" customHeight="1">
      <c r="C23" s="92" t="s">
        <v>168</v>
      </c>
      <c r="D23" s="92" t="s">
        <v>169</v>
      </c>
      <c r="E23" s="449" t="s">
        <v>56</v>
      </c>
      <c r="F23" s="447"/>
      <c r="G23" s="447"/>
    </row>
    <row r="24" spans="1:7" ht="15.75" customHeight="1">
      <c r="D24" s="92" t="s">
        <v>170</v>
      </c>
      <c r="E24" s="449"/>
      <c r="F24" s="447"/>
      <c r="G24" s="447"/>
    </row>
    <row r="25" spans="1:7" ht="15.75" customHeight="1">
      <c r="D25" s="92" t="s">
        <v>171</v>
      </c>
      <c r="E25" s="449"/>
      <c r="F25" s="447"/>
      <c r="G25" s="447"/>
    </row>
    <row r="26" spans="1:7" ht="15.75" customHeight="1">
      <c r="C26" s="92" t="s">
        <v>172</v>
      </c>
      <c r="D26" s="92" t="s">
        <v>173</v>
      </c>
      <c r="E26" s="448" t="s">
        <v>56</v>
      </c>
      <c r="F26" s="447"/>
      <c r="G26" s="447"/>
    </row>
    <row r="27" spans="1:7" ht="15.75" customHeight="1">
      <c r="D27" s="92" t="s">
        <v>174</v>
      </c>
      <c r="E27" s="448"/>
      <c r="F27" s="447"/>
      <c r="G27" s="447"/>
    </row>
    <row r="28" spans="1:7" ht="15.75" customHeight="1">
      <c r="C28" s="92" t="s">
        <v>175</v>
      </c>
      <c r="D28" s="92" t="s">
        <v>176</v>
      </c>
      <c r="E28" s="92" t="s">
        <v>56</v>
      </c>
      <c r="F28" s="447"/>
      <c r="G28" s="447"/>
    </row>
    <row r="29" spans="1:7" ht="15.75" customHeight="1">
      <c r="D29" s="92" t="s">
        <v>177</v>
      </c>
      <c r="E29" s="92" t="s">
        <v>56</v>
      </c>
      <c r="F29" s="447"/>
      <c r="G29" s="447"/>
    </row>
    <row r="30" spans="1:7" ht="15.75" customHeight="1">
      <c r="C30" s="92" t="s">
        <v>178</v>
      </c>
      <c r="D30" s="92" t="s">
        <v>179</v>
      </c>
      <c r="E30" s="92" t="s">
        <v>56</v>
      </c>
      <c r="F30" s="447"/>
      <c r="G30" s="447"/>
    </row>
    <row r="31" spans="1:7" ht="15.75" customHeight="1">
      <c r="D31" s="92" t="s">
        <v>180</v>
      </c>
      <c r="E31" s="92" t="s">
        <v>56</v>
      </c>
      <c r="F31" s="447"/>
      <c r="G31" s="447"/>
    </row>
    <row r="32" spans="1:7" ht="15.75" customHeight="1">
      <c r="D32" s="92" t="s">
        <v>181</v>
      </c>
      <c r="E32" s="92" t="s">
        <v>56</v>
      </c>
      <c r="F32" s="447"/>
      <c r="G32" s="447"/>
    </row>
    <row r="33" spans="1:7" ht="15.75" customHeight="1">
      <c r="C33" s="92" t="s">
        <v>182</v>
      </c>
      <c r="D33" s="92" t="s">
        <v>183</v>
      </c>
      <c r="F33" s="447"/>
      <c r="G33" s="447"/>
    </row>
    <row r="34" spans="1:7" ht="15.75" customHeight="1">
      <c r="B34" s="92" t="s">
        <v>155</v>
      </c>
      <c r="C34" s="441" t="s">
        <v>184</v>
      </c>
      <c r="D34" s="441"/>
      <c r="E34" s="92" t="s">
        <v>56</v>
      </c>
      <c r="F34" s="447"/>
      <c r="G34" s="447"/>
    </row>
    <row r="35" spans="1:7" ht="15.75" customHeight="1">
      <c r="A35" s="92">
        <v>7</v>
      </c>
      <c r="B35" s="441" t="s">
        <v>185</v>
      </c>
      <c r="C35" s="441"/>
      <c r="D35" s="441"/>
      <c r="E35" s="92" t="s">
        <v>56</v>
      </c>
      <c r="F35" s="447"/>
      <c r="G35" s="447"/>
    </row>
    <row r="36" spans="1:7" ht="15.75" customHeight="1">
      <c r="B36" s="441" t="s">
        <v>186</v>
      </c>
      <c r="C36" s="441"/>
      <c r="D36" s="441"/>
      <c r="F36" s="447"/>
      <c r="G36" s="447"/>
    </row>
    <row r="37" spans="1:7" ht="15.75" customHeight="1">
      <c r="F37" s="447"/>
      <c r="G37" s="447"/>
    </row>
    <row r="38" spans="1:7" ht="15.75" customHeight="1">
      <c r="A38" s="92">
        <v>8</v>
      </c>
      <c r="B38" s="441" t="s">
        <v>187</v>
      </c>
      <c r="C38" s="441"/>
      <c r="D38" s="441"/>
      <c r="E38" s="92" t="s">
        <v>56</v>
      </c>
      <c r="F38" s="447"/>
      <c r="G38" s="447"/>
    </row>
    <row r="39" spans="1:7" ht="15.75" customHeight="1">
      <c r="A39" s="92">
        <v>9</v>
      </c>
      <c r="B39" s="92" t="s">
        <v>153</v>
      </c>
      <c r="C39" s="441" t="s">
        <v>188</v>
      </c>
      <c r="D39" s="441"/>
      <c r="F39" s="447"/>
      <c r="G39" s="447"/>
    </row>
    <row r="40" spans="1:7" ht="15.75" customHeight="1">
      <c r="C40" s="441" t="s">
        <v>189</v>
      </c>
      <c r="D40" s="441"/>
      <c r="F40" s="447"/>
      <c r="G40" s="447"/>
    </row>
    <row r="41" spans="1:7" ht="15.75" customHeight="1">
      <c r="C41" s="441" t="s">
        <v>190</v>
      </c>
      <c r="D41" s="441"/>
      <c r="F41" s="447"/>
      <c r="G41" s="447"/>
    </row>
    <row r="42" spans="1:7" ht="15.75" customHeight="1">
      <c r="B42" s="92" t="s">
        <v>155</v>
      </c>
      <c r="C42" s="446" t="s">
        <v>191</v>
      </c>
      <c r="D42" s="446"/>
      <c r="F42" s="447"/>
      <c r="G42" s="447"/>
    </row>
    <row r="43" spans="1:7" ht="15.75" customHeight="1">
      <c r="C43" s="446" t="s">
        <v>192</v>
      </c>
      <c r="D43" s="446"/>
      <c r="F43" s="447"/>
      <c r="G43" s="447"/>
    </row>
    <row r="44" spans="1:7" ht="15.75" customHeight="1">
      <c r="C44" s="446" t="s">
        <v>193</v>
      </c>
      <c r="D44" s="446"/>
      <c r="F44" s="447"/>
      <c r="G44" s="447"/>
    </row>
    <row r="45" spans="1:7" ht="15.75" customHeight="1">
      <c r="C45" s="446" t="s">
        <v>194</v>
      </c>
      <c r="D45" s="446"/>
      <c r="F45" s="447"/>
      <c r="G45" s="447"/>
    </row>
    <row r="46" spans="1:7" ht="15.75" customHeight="1">
      <c r="C46" s="446" t="s">
        <v>195</v>
      </c>
      <c r="D46" s="446"/>
      <c r="F46" s="447"/>
      <c r="G46" s="447"/>
    </row>
    <row r="47" spans="1:7" ht="15.75" customHeight="1">
      <c r="C47" s="446" t="s">
        <v>196</v>
      </c>
      <c r="D47" s="446"/>
      <c r="F47" s="447"/>
      <c r="G47" s="447"/>
    </row>
    <row r="48" spans="1:7" ht="14.25" customHeight="1">
      <c r="C48" s="98"/>
      <c r="D48" s="98"/>
    </row>
    <row r="49" spans="1:7">
      <c r="A49" s="442" t="s">
        <v>197</v>
      </c>
      <c r="B49" s="442"/>
      <c r="C49" s="442"/>
      <c r="D49" s="442"/>
      <c r="E49" s="442"/>
      <c r="F49" s="442"/>
      <c r="G49" s="442"/>
    </row>
    <row r="50" spans="1:7">
      <c r="B50" s="442" t="s">
        <v>198</v>
      </c>
      <c r="C50" s="442"/>
      <c r="D50" s="442"/>
      <c r="E50" s="442"/>
      <c r="F50" s="442"/>
      <c r="G50" s="442"/>
    </row>
    <row r="51" spans="1:7">
      <c r="A51" s="441" t="s">
        <v>199</v>
      </c>
      <c r="B51" s="441"/>
      <c r="C51" s="441"/>
      <c r="D51" s="441"/>
      <c r="E51" s="441"/>
      <c r="F51" s="441"/>
      <c r="G51" s="441"/>
    </row>
    <row r="52" spans="1:7">
      <c r="A52" s="441" t="s">
        <v>200</v>
      </c>
      <c r="B52" s="441"/>
      <c r="C52" s="441"/>
      <c r="D52" s="441"/>
      <c r="E52" s="441"/>
      <c r="F52" s="441"/>
      <c r="G52" s="441"/>
    </row>
    <row r="53" spans="1:7">
      <c r="A53" s="441" t="s">
        <v>201</v>
      </c>
      <c r="B53" s="441"/>
      <c r="C53" s="441"/>
      <c r="D53" s="441"/>
      <c r="E53" s="441"/>
      <c r="F53" s="441"/>
      <c r="G53" s="441"/>
    </row>
    <row r="55" spans="1:7">
      <c r="A55" s="442" t="s">
        <v>53</v>
      </c>
      <c r="B55" s="442"/>
      <c r="C55" s="442"/>
      <c r="D55" s="89"/>
      <c r="E55" s="442" t="s">
        <v>202</v>
      </c>
      <c r="F55" s="442"/>
      <c r="G55" s="442"/>
    </row>
    <row r="56" spans="1:7">
      <c r="E56" s="442" t="s">
        <v>203</v>
      </c>
      <c r="F56" s="442"/>
      <c r="G56" s="442"/>
    </row>
    <row r="57" spans="1:7">
      <c r="A57" s="442" t="s">
        <v>204</v>
      </c>
      <c r="B57" s="442"/>
      <c r="C57" s="442"/>
      <c r="D57" s="442"/>
      <c r="E57" s="442"/>
      <c r="F57" s="442"/>
      <c r="G57" s="442"/>
    </row>
    <row r="58" spans="1:7">
      <c r="B58" s="441" t="s">
        <v>205</v>
      </c>
      <c r="C58" s="441"/>
      <c r="D58" s="441"/>
      <c r="E58" s="441"/>
      <c r="F58" s="441"/>
      <c r="G58" s="441"/>
    </row>
    <row r="59" spans="1:7">
      <c r="A59" s="441" t="s">
        <v>206</v>
      </c>
      <c r="B59" s="441"/>
      <c r="C59" s="441"/>
      <c r="D59" s="441"/>
      <c r="E59" s="441"/>
      <c r="F59" s="441"/>
      <c r="G59" s="441"/>
    </row>
    <row r="60" spans="1:7">
      <c r="B60" s="441"/>
      <c r="C60" s="441"/>
      <c r="D60" s="441"/>
      <c r="E60" s="441"/>
      <c r="F60" s="441"/>
      <c r="G60" s="441"/>
    </row>
    <row r="61" spans="1:7">
      <c r="A61" s="442" t="s">
        <v>207</v>
      </c>
      <c r="B61" s="442"/>
      <c r="C61" s="442"/>
      <c r="D61" s="442"/>
      <c r="E61" s="442"/>
      <c r="F61" s="442"/>
      <c r="G61" s="442"/>
    </row>
    <row r="63" spans="1:7">
      <c r="C63" s="92">
        <v>1</v>
      </c>
      <c r="D63" s="441" t="s">
        <v>208</v>
      </c>
      <c r="E63" s="441"/>
      <c r="F63" s="441"/>
      <c r="G63" s="441"/>
    </row>
    <row r="64" spans="1:7">
      <c r="D64" s="441" t="s">
        <v>209</v>
      </c>
      <c r="E64" s="441"/>
      <c r="F64" s="441"/>
      <c r="G64" s="441"/>
    </row>
    <row r="65" spans="1:7">
      <c r="C65" s="92">
        <v>2</v>
      </c>
      <c r="D65" s="441" t="s">
        <v>210</v>
      </c>
      <c r="E65" s="441"/>
      <c r="F65" s="441"/>
      <c r="G65" s="441"/>
    </row>
    <row r="66" spans="1:7">
      <c r="D66" s="446" t="s">
        <v>211</v>
      </c>
      <c r="E66" s="446"/>
      <c r="F66" s="446"/>
      <c r="G66" s="446"/>
    </row>
    <row r="67" spans="1:7">
      <c r="D67" s="446" t="s">
        <v>212</v>
      </c>
      <c r="E67" s="446"/>
      <c r="F67" s="446"/>
      <c r="G67" s="446"/>
    </row>
    <row r="68" spans="1:7">
      <c r="F68" s="442" t="s">
        <v>214</v>
      </c>
      <c r="G68" s="442"/>
    </row>
    <row r="69" spans="1:7">
      <c r="A69" s="442" t="s">
        <v>213</v>
      </c>
      <c r="B69" s="442"/>
      <c r="C69" s="442"/>
      <c r="F69" s="442" t="s">
        <v>215</v>
      </c>
      <c r="G69" s="442"/>
    </row>
    <row r="71" spans="1:7">
      <c r="A71" s="442" t="s">
        <v>216</v>
      </c>
      <c r="B71" s="442"/>
      <c r="C71" s="442"/>
      <c r="D71" s="442"/>
      <c r="E71" s="442"/>
      <c r="F71" s="442"/>
      <c r="G71" s="442"/>
    </row>
    <row r="72" spans="1:7">
      <c r="C72" s="92">
        <v>1</v>
      </c>
      <c r="D72" s="444" t="s">
        <v>217</v>
      </c>
      <c r="E72" s="444"/>
      <c r="F72" s="444"/>
      <c r="G72" s="90"/>
    </row>
    <row r="73" spans="1:7">
      <c r="C73" s="92">
        <v>2</v>
      </c>
      <c r="D73" s="444" t="s">
        <v>218</v>
      </c>
      <c r="E73" s="444"/>
      <c r="F73" s="444"/>
      <c r="G73" s="90"/>
    </row>
    <row r="74" spans="1:7">
      <c r="C74" s="92">
        <v>3</v>
      </c>
      <c r="D74" s="444" t="s">
        <v>219</v>
      </c>
      <c r="E74" s="444"/>
      <c r="F74" s="444"/>
      <c r="G74" s="90"/>
    </row>
    <row r="75" spans="1:7">
      <c r="C75" s="92">
        <v>4</v>
      </c>
      <c r="D75" s="445" t="s">
        <v>220</v>
      </c>
      <c r="E75" s="445"/>
      <c r="F75" s="445"/>
      <c r="G75" s="90"/>
    </row>
    <row r="77" spans="1:7">
      <c r="F77" s="442" t="s">
        <v>215</v>
      </c>
      <c r="G77" s="442"/>
    </row>
    <row r="79" spans="1:7">
      <c r="B79" s="441" t="s">
        <v>221</v>
      </c>
      <c r="C79" s="441"/>
      <c r="D79" s="441"/>
    </row>
    <row r="80" spans="1:7">
      <c r="B80" s="442" t="s">
        <v>222</v>
      </c>
      <c r="C80" s="442"/>
    </row>
    <row r="84" spans="1:7">
      <c r="A84" s="443" t="s">
        <v>223</v>
      </c>
      <c r="B84" s="443"/>
      <c r="C84" s="443"/>
      <c r="D84" s="443"/>
      <c r="E84" s="443"/>
      <c r="F84" s="443"/>
      <c r="G84" s="443"/>
    </row>
    <row r="85" spans="1:7">
      <c r="A85" s="443" t="s">
        <v>224</v>
      </c>
      <c r="B85" s="443"/>
      <c r="C85" s="443"/>
      <c r="D85" s="443"/>
      <c r="E85" s="443"/>
      <c r="F85" s="443"/>
      <c r="G85" s="443"/>
    </row>
    <row r="86" spans="1:7">
      <c r="A86" s="443" t="s">
        <v>225</v>
      </c>
      <c r="B86" s="443"/>
      <c r="C86" s="443"/>
      <c r="D86" s="443"/>
      <c r="E86" s="443"/>
      <c r="F86" s="443"/>
      <c r="G86" s="443"/>
    </row>
    <row r="87" spans="1:7">
      <c r="A87" s="440" t="s">
        <v>226</v>
      </c>
      <c r="B87" s="440"/>
      <c r="C87" s="440"/>
      <c r="D87" s="440"/>
      <c r="E87" s="440"/>
      <c r="F87" s="440"/>
      <c r="G87" s="440"/>
    </row>
    <row r="88" spans="1:7">
      <c r="A88" s="440" t="s">
        <v>227</v>
      </c>
      <c r="B88" s="440"/>
      <c r="C88" s="440"/>
      <c r="D88" s="440"/>
      <c r="E88" s="440"/>
      <c r="F88" s="440"/>
      <c r="G88" s="440"/>
    </row>
    <row r="89" spans="1:7">
      <c r="A89" s="440" t="s">
        <v>228</v>
      </c>
      <c r="B89" s="440"/>
      <c r="C89" s="440"/>
      <c r="D89" s="440"/>
      <c r="E89" s="440"/>
      <c r="F89" s="440"/>
      <c r="G89" s="440"/>
    </row>
    <row r="90" spans="1:7">
      <c r="A90" s="440" t="s">
        <v>229</v>
      </c>
      <c r="B90" s="440"/>
      <c r="C90" s="440"/>
      <c r="D90" s="440"/>
      <c r="E90" s="440"/>
      <c r="F90" s="440"/>
      <c r="G90" s="440"/>
    </row>
  </sheetData>
  <sheetProtection password="DB41" sheet="1" objects="1" scenarios="1" selectLockedCells="1"/>
  <mergeCells count="109">
    <mergeCell ref="F6:G6"/>
    <mergeCell ref="F7:G7"/>
    <mergeCell ref="F8:G8"/>
    <mergeCell ref="F9:G9"/>
    <mergeCell ref="F10:G10"/>
    <mergeCell ref="B11:D11"/>
    <mergeCell ref="F11:G11"/>
    <mergeCell ref="A1:G1"/>
    <mergeCell ref="A2:G2"/>
    <mergeCell ref="A3:G3"/>
    <mergeCell ref="A4:G4"/>
    <mergeCell ref="B5:D5"/>
    <mergeCell ref="F5:G5"/>
    <mergeCell ref="C15:D15"/>
    <mergeCell ref="F15:G15"/>
    <mergeCell ref="B16:D16"/>
    <mergeCell ref="F16:G16"/>
    <mergeCell ref="B17:D17"/>
    <mergeCell ref="F17:G17"/>
    <mergeCell ref="C12:D12"/>
    <mergeCell ref="F12:G12"/>
    <mergeCell ref="C13:D13"/>
    <mergeCell ref="F13:G13"/>
    <mergeCell ref="C14:D14"/>
    <mergeCell ref="F14:G14"/>
    <mergeCell ref="F21:G21"/>
    <mergeCell ref="F22:G22"/>
    <mergeCell ref="E23:E25"/>
    <mergeCell ref="F23:G23"/>
    <mergeCell ref="F24:G24"/>
    <mergeCell ref="F25:G25"/>
    <mergeCell ref="B18:D18"/>
    <mergeCell ref="F18:G18"/>
    <mergeCell ref="C19:D19"/>
    <mergeCell ref="F19:G19"/>
    <mergeCell ref="C20:D20"/>
    <mergeCell ref="F20:G20"/>
    <mergeCell ref="F31:G31"/>
    <mergeCell ref="F32:G32"/>
    <mergeCell ref="F33:G33"/>
    <mergeCell ref="C34:D34"/>
    <mergeCell ref="F34:G34"/>
    <mergeCell ref="B35:D35"/>
    <mergeCell ref="F35:G35"/>
    <mergeCell ref="E26:E27"/>
    <mergeCell ref="F26:G26"/>
    <mergeCell ref="F27:G27"/>
    <mergeCell ref="F28:G28"/>
    <mergeCell ref="F29:G29"/>
    <mergeCell ref="F30:G30"/>
    <mergeCell ref="C40:D40"/>
    <mergeCell ref="F40:G40"/>
    <mergeCell ref="C41:D41"/>
    <mergeCell ref="F41:G41"/>
    <mergeCell ref="C42:D42"/>
    <mergeCell ref="F42:G42"/>
    <mergeCell ref="B36:D36"/>
    <mergeCell ref="F36:G36"/>
    <mergeCell ref="F37:G37"/>
    <mergeCell ref="B38:D38"/>
    <mergeCell ref="F38:G38"/>
    <mergeCell ref="C39:D39"/>
    <mergeCell ref="F39:G39"/>
    <mergeCell ref="C46:D46"/>
    <mergeCell ref="F46:G46"/>
    <mergeCell ref="C47:D47"/>
    <mergeCell ref="F47:G47"/>
    <mergeCell ref="A49:G49"/>
    <mergeCell ref="B50:G50"/>
    <mergeCell ref="C43:D43"/>
    <mergeCell ref="F43:G43"/>
    <mergeCell ref="C44:D44"/>
    <mergeCell ref="F44:G44"/>
    <mergeCell ref="C45:D45"/>
    <mergeCell ref="F45:G45"/>
    <mergeCell ref="A57:G57"/>
    <mergeCell ref="B58:G58"/>
    <mergeCell ref="A59:G59"/>
    <mergeCell ref="B60:G60"/>
    <mergeCell ref="A61:G61"/>
    <mergeCell ref="D63:G63"/>
    <mergeCell ref="A51:G51"/>
    <mergeCell ref="A52:G52"/>
    <mergeCell ref="A53:G53"/>
    <mergeCell ref="A55:C55"/>
    <mergeCell ref="E55:G55"/>
    <mergeCell ref="E56:G56"/>
    <mergeCell ref="A71:G71"/>
    <mergeCell ref="D72:F72"/>
    <mergeCell ref="D73:F73"/>
    <mergeCell ref="D74:F74"/>
    <mergeCell ref="D75:F75"/>
    <mergeCell ref="F77:G77"/>
    <mergeCell ref="D64:G64"/>
    <mergeCell ref="D65:G65"/>
    <mergeCell ref="D66:G66"/>
    <mergeCell ref="D67:G67"/>
    <mergeCell ref="F68:G68"/>
    <mergeCell ref="A69:C69"/>
    <mergeCell ref="F69:G69"/>
    <mergeCell ref="A88:G88"/>
    <mergeCell ref="A89:G89"/>
    <mergeCell ref="A90:G90"/>
    <mergeCell ref="B79:D79"/>
    <mergeCell ref="B80:C80"/>
    <mergeCell ref="A84:G84"/>
    <mergeCell ref="A85:G85"/>
    <mergeCell ref="A86:G86"/>
    <mergeCell ref="A87:G87"/>
  </mergeCells>
  <pageMargins left="0.7" right="0.7" top="0.75" bottom="0.75" header="0.3" footer="0.3"/>
  <pageSetup scale="90" orientation="portrait" blackAndWhite="1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HELP</vt:lpstr>
      <vt:lpstr>DATA</vt:lpstr>
      <vt:lpstr>FORM E BACK</vt:lpstr>
      <vt:lpstr>FORM E. Page 1</vt:lpstr>
      <vt:lpstr>Page 2</vt:lpstr>
      <vt:lpstr>Page 3</vt:lpstr>
      <vt:lpstr>TA APPLICATION</vt:lpstr>
      <vt:lpstr>BLANK TA APPLICATION</vt:lpstr>
      <vt:lpstr>Blank NRA</vt:lpstr>
      <vt:lpstr>FORM F </vt:lpstr>
      <vt:lpstr>NRA FORM</vt:lpstr>
      <vt:lpstr>Affidavict</vt:lpstr>
      <vt:lpstr>'Blank NRA'!Print_Area</vt:lpstr>
      <vt:lpstr>'BLANK TA APPLICATION'!Print_Area</vt:lpstr>
      <vt:lpstr>'FORM E BACK'!Print_Area</vt:lpstr>
      <vt:lpstr>'FORM E. Page 1'!Print_Area</vt:lpstr>
      <vt:lpstr>'NRA FORM'!Print_Area</vt:lpstr>
      <vt:lpstr>'Page 2'!Print_Area</vt:lpstr>
      <vt:lpstr>'Page 3'!Print_Area</vt:lpstr>
      <vt:lpstr>'TA APPLICATION'!Print_Area</vt:lpstr>
    </vt:vector>
  </TitlesOfParts>
  <Company>Kausthubham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Sudheer</dc:creator>
  <cp:lastModifiedBy>logOn</cp:lastModifiedBy>
  <cp:lastPrinted>2017-08-21T14:50:57Z</cp:lastPrinted>
  <dcterms:created xsi:type="dcterms:W3CDTF">2013-01-04T16:08:12Z</dcterms:created>
  <dcterms:modified xsi:type="dcterms:W3CDTF">2017-08-22T16:05:46Z</dcterms:modified>
</cp:coreProperties>
</file>